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y\ownCloud - Sally Pickering@www.stroudcommunityagriculture.org\CoreGroup\104 AGM\2023 preparation\"/>
    </mc:Choice>
  </mc:AlternateContent>
  <xr:revisionPtr revIDLastSave="0" documentId="13_ncr:1_{F3E2C8A6-E075-491E-A2E1-621587571841}" xr6:coauthVersionLast="47" xr6:coauthVersionMax="47" xr10:uidLastSave="{00000000-0000-0000-0000-000000000000}"/>
  <bookViews>
    <workbookView xWindow="5445" yWindow="0" windowWidth="19755" windowHeight="15150" xr2:uid="{EF808BA5-A30C-4234-885B-74E124427CC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B54" i="1"/>
  <c r="C54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B20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C21" i="1" s="1"/>
  <c r="B8" i="1"/>
  <c r="C34" i="1" l="1"/>
  <c r="C36" i="1" s="1"/>
  <c r="B34" i="1"/>
  <c r="B21" i="1"/>
  <c r="B36" i="1" l="1"/>
</calcChain>
</file>

<file path=xl/sharedStrings.xml><?xml version="1.0" encoding="utf-8"?>
<sst xmlns="http://schemas.openxmlformats.org/spreadsheetml/2006/main" count="83" uniqueCount="80">
  <si>
    <t>Stroud Community Agriculture Ltd</t>
  </si>
  <si>
    <t>Account</t>
  </si>
  <si>
    <t>Projected</t>
  </si>
  <si>
    <t>Actual</t>
  </si>
  <si>
    <t>Turnover</t>
  </si>
  <si>
    <t>Donations</t>
  </si>
  <si>
    <t>Event Income</t>
  </si>
  <si>
    <t>Grants</t>
  </si>
  <si>
    <t>Interest Income</t>
  </si>
  <si>
    <t>Other Revenue</t>
  </si>
  <si>
    <t>Sales: Livestock</t>
  </si>
  <si>
    <t>Sales: Memberships</t>
  </si>
  <si>
    <t>Sales: Shop</t>
  </si>
  <si>
    <t>Sales: Veg Share</t>
  </si>
  <si>
    <t>Sales: Veg Wholesale</t>
  </si>
  <si>
    <t>Subsidies</t>
  </si>
  <si>
    <t>Project Income</t>
  </si>
  <si>
    <t>Roundhouse</t>
  </si>
  <si>
    <t>Total Turnover</t>
  </si>
  <si>
    <t>Cost of Sales</t>
  </si>
  <si>
    <t>Casual Labour</t>
  </si>
  <si>
    <t>Contractors</t>
  </si>
  <si>
    <t>Employers National Insurance</t>
  </si>
  <si>
    <t>Farm Purchases</t>
  </si>
  <si>
    <t>Horticulture Purchases</t>
  </si>
  <si>
    <t>Pensions Costs</t>
  </si>
  <si>
    <t>Produce Purchases</t>
  </si>
  <si>
    <t>Shop Purchases</t>
  </si>
  <si>
    <t>Salaries</t>
  </si>
  <si>
    <t>Slaughter Costs</t>
  </si>
  <si>
    <t>Total Cost of Sales</t>
  </si>
  <si>
    <t>Gross Profit</t>
  </si>
  <si>
    <t>Administrative Costs</t>
  </si>
  <si>
    <t>Administration Costs</t>
  </si>
  <si>
    <t>Farm Repairs and Renewals: Building</t>
  </si>
  <si>
    <t>Farm Repairs and Renewals: Land</t>
  </si>
  <si>
    <t>Farm Vehicle Expenses</t>
  </si>
  <si>
    <t>Farm Vehicle Repairs</t>
  </si>
  <si>
    <t>Repairs &amp; Maintenance</t>
  </si>
  <si>
    <t>Veterinary</t>
  </si>
  <si>
    <t>Audit &amp; Accountancy fees</t>
  </si>
  <si>
    <t>Bad Debts</t>
  </si>
  <si>
    <t>Bank Fees</t>
  </si>
  <si>
    <t>Bursary</t>
  </si>
  <si>
    <t>Consulting</t>
  </si>
  <si>
    <t>Corporation Tax</t>
  </si>
  <si>
    <t>Depreciation Expense</t>
  </si>
  <si>
    <t>Entertainment - 0%</t>
  </si>
  <si>
    <t>Entertainment-0%</t>
  </si>
  <si>
    <t>Entertainment-100% business</t>
  </si>
  <si>
    <t>General Expenses</t>
  </si>
  <si>
    <t>Insurance: Farm</t>
  </si>
  <si>
    <t>Insurance: Vehicles</t>
  </si>
  <si>
    <t>Interest Paid</t>
  </si>
  <si>
    <t>IT Software and Consumables</t>
  </si>
  <si>
    <t>Legal Expenses</t>
  </si>
  <si>
    <t>Light, Power, Heating</t>
  </si>
  <si>
    <t>Parking Fines</t>
  </si>
  <si>
    <t>Postage, Freight &amp; Courier</t>
  </si>
  <si>
    <t>Printing &amp; Stationery</t>
  </si>
  <si>
    <t>Project Costs</t>
  </si>
  <si>
    <t>Rent</t>
  </si>
  <si>
    <t>Revaluations</t>
  </si>
  <si>
    <t>Staff Training</t>
  </si>
  <si>
    <t>Stock Adjustment</t>
  </si>
  <si>
    <t>Stripe Fees</t>
  </si>
  <si>
    <t>Subscriptions</t>
  </si>
  <si>
    <t>Telephone &amp; Internet</t>
  </si>
  <si>
    <t>Travel - International</t>
  </si>
  <si>
    <t>Travel - National</t>
  </si>
  <si>
    <t>Events Expenses</t>
  </si>
  <si>
    <t>Unreconciled/Pending</t>
  </si>
  <si>
    <t>Volunteer Expenses</t>
  </si>
  <si>
    <t>Total Administrative Costs</t>
  </si>
  <si>
    <t>Operating Profit</t>
  </si>
  <si>
    <t>Profit on Ordinary Activities Before Taxation</t>
  </si>
  <si>
    <t>Tax</t>
  </si>
  <si>
    <t>Profit after Taxation</t>
  </si>
  <si>
    <t>Net Margin</t>
  </si>
  <si>
    <t>Budget for the year ending 5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</si>
</sst>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;\(#,##0\)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BEBEB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</cellStyleXfs>
  <cellXfs count="49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3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6" fontId="5" fillId="0" borderId="0" xfId="0" applyNumberFormat="1" applyFont="1"/>
    <xf numFmtId="9" fontId="5" fillId="4" borderId="8" xfId="1" applyFont="1" applyFill="1" applyBorder="1" applyAlignment="1">
      <alignment horizontal="center"/>
    </xf>
    <xf numFmtId="9" fontId="5" fillId="4" borderId="8" xfId="1" applyFont="1" applyFill="1" applyBorder="1"/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164" fontId="7" fillId="2" borderId="8" xfId="0" applyNumberFormat="1" applyFont="1" applyFill="1" applyBorder="1" applyAlignment="1">
      <alignment horizontal="right" vertical="center"/>
    </xf>
    <xf numFmtId="0" fontId="6" fillId="0" borderId="3" xfId="3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4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2" applyFont="1" applyAlignment="1">
      <alignment vertical="center"/>
    </xf>
    <xf numFmtId="0" fontId="5" fillId="3" borderId="5" xfId="0" applyFont="1" applyFill="1" applyBorder="1"/>
    <xf numFmtId="0" fontId="6" fillId="3" borderId="0" xfId="3" applyFont="1" applyFill="1"/>
    <xf numFmtId="0" fontId="5" fillId="3" borderId="6" xfId="0" applyFont="1" applyFill="1" applyBorder="1"/>
    <xf numFmtId="0" fontId="5" fillId="0" borderId="5" xfId="0" applyFont="1" applyBorder="1"/>
    <xf numFmtId="0" fontId="5" fillId="3" borderId="0" xfId="0" applyFont="1" applyFill="1"/>
    <xf numFmtId="0" fontId="6" fillId="3" borderId="7" xfId="3" applyFont="1" applyFill="1" applyBorder="1"/>
    <xf numFmtId="9" fontId="5" fillId="4" borderId="0" xfId="1" applyFont="1" applyFill="1" applyBorder="1" applyAlignment="1">
      <alignment horizontal="center"/>
    </xf>
    <xf numFmtId="9" fontId="5" fillId="4" borderId="0" xfId="1" applyFont="1" applyFill="1" applyBorder="1"/>
    <xf numFmtId="0" fontId="7" fillId="0" borderId="0" xfId="0" applyFont="1"/>
    <xf numFmtId="9" fontId="5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">
    <cellStyle name="Normal" xfId="0" builtinId="0"/>
    <cellStyle name="Normal 3" xfId="2" xr:uid="{58CCE982-D178-4B88-B166-32F0A560BA3B}"/>
    <cellStyle name="Normal 5" xfId="3" xr:uid="{C9260192-2AD2-469B-975C-4657B05ADCF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lly\ownCloud%20-%20Sally%20Pickering@www.stroudcommunityagriculture.org\Accounts\Budgets\2023\2023_2024_Budget_August_Update.xlsx" TargetMode="External"/><Relationship Id="rId1" Type="http://schemas.openxmlformats.org/officeDocument/2006/relationships/externalLinkPath" Target="/Users/sally/ownCloud%20-%20Sally%20Pickering@www.stroudcommunityagriculture.org/Accounts/Budgets/2023/2023_2024_Budget_August_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llBudgetP&amp;L"/>
      <sheetName val="OperationalBudgetP&amp;L"/>
      <sheetName val="2022_2023_ACTUAL"/>
      <sheetName val="CF_Proj_Monthly"/>
      <sheetName val="Membership"/>
      <sheetName val="Income"/>
      <sheetName val="Costs"/>
      <sheetName val="Payroll"/>
      <sheetName val="ProducePurchases"/>
      <sheetName val="Bank Fees"/>
      <sheetName val="Meat"/>
      <sheetName val="2023&amp;24_Notes"/>
      <sheetName val="2022_23_Monthly"/>
      <sheetName val="HistoricalP&amp;L"/>
      <sheetName val="KeyFigs"/>
      <sheetName val="2023_24_Monthly Actuals"/>
      <sheetName val="ProjectedCashflow"/>
      <sheetName val="Questions"/>
      <sheetName val="Projects"/>
    </sheetNames>
    <sheetDataSet>
      <sheetData sheetId="0" refreshError="1"/>
      <sheetData sheetId="1" refreshError="1"/>
      <sheetData sheetId="2">
        <row r="1">
          <cell r="A1" t="str">
            <v>Profit and Loss</v>
          </cell>
        </row>
        <row r="2">
          <cell r="A2" t="str">
            <v>Stroud Community Agriculture Ltd</v>
          </cell>
        </row>
        <row r="3">
          <cell r="A3" t="str">
            <v>For the year ended 5 April 2023</v>
          </cell>
        </row>
        <row r="5">
          <cell r="A5" t="str">
            <v>Account</v>
          </cell>
          <cell r="B5" t="str">
            <v>2023</v>
          </cell>
        </row>
        <row r="7">
          <cell r="A7" t="str">
            <v>Turnover</v>
          </cell>
        </row>
        <row r="8">
          <cell r="A8" t="str">
            <v>Bursary</v>
          </cell>
          <cell r="B8">
            <v>-1041.75</v>
          </cell>
        </row>
        <row r="9">
          <cell r="A9" t="str">
            <v>Donations</v>
          </cell>
          <cell r="B9">
            <v>19376.13</v>
          </cell>
        </row>
        <row r="10">
          <cell r="A10" t="str">
            <v>Event Income</v>
          </cell>
          <cell r="B10">
            <v>4292.0600000000004</v>
          </cell>
        </row>
        <row r="11">
          <cell r="A11" t="str">
            <v>Interest Income</v>
          </cell>
          <cell r="B11">
            <v>298.7</v>
          </cell>
        </row>
        <row r="12">
          <cell r="A12" t="str">
            <v>Other Revenue</v>
          </cell>
          <cell r="B12">
            <v>5267.91</v>
          </cell>
        </row>
        <row r="13">
          <cell r="A13" t="str">
            <v>Sales: Livestock</v>
          </cell>
          <cell r="B13">
            <v>16574.84</v>
          </cell>
        </row>
        <row r="14">
          <cell r="A14" t="str">
            <v>Sales: Memberships</v>
          </cell>
          <cell r="B14">
            <v>14149.26</v>
          </cell>
        </row>
        <row r="15">
          <cell r="A15" t="str">
            <v>Sales: Shop</v>
          </cell>
          <cell r="B15">
            <v>28186.32</v>
          </cell>
        </row>
        <row r="16">
          <cell r="A16" t="str">
            <v>Sales: Veg Share</v>
          </cell>
          <cell r="B16">
            <v>164146.29999999999</v>
          </cell>
        </row>
        <row r="17">
          <cell r="A17" t="str">
            <v>Sales: Veg Wholesale</v>
          </cell>
          <cell r="B17">
            <v>196</v>
          </cell>
        </row>
        <row r="18">
          <cell r="A18" t="str">
            <v>Subsidies</v>
          </cell>
          <cell r="B18">
            <v>4580.8500000000004</v>
          </cell>
        </row>
        <row r="19">
          <cell r="A19" t="str">
            <v>Total Turnover</v>
          </cell>
          <cell r="B19">
            <v>256026.62</v>
          </cell>
        </row>
        <row r="21">
          <cell r="A21" t="str">
            <v>Cost of Sales</v>
          </cell>
        </row>
        <row r="22">
          <cell r="A22" t="str">
            <v>Casual Labour</v>
          </cell>
          <cell r="B22">
            <v>3739.6</v>
          </cell>
        </row>
        <row r="23">
          <cell r="A23" t="str">
            <v>Contractors</v>
          </cell>
          <cell r="B23">
            <v>2066</v>
          </cell>
        </row>
        <row r="24">
          <cell r="A24" t="str">
            <v>Employers National Insurance</v>
          </cell>
          <cell r="B24">
            <v>2497.6</v>
          </cell>
        </row>
        <row r="25">
          <cell r="A25" t="str">
            <v>Farm Purchases</v>
          </cell>
          <cell r="B25">
            <v>2963.48</v>
          </cell>
        </row>
        <row r="26">
          <cell r="A26" t="str">
            <v>Horticulture Purchases</v>
          </cell>
          <cell r="B26">
            <v>7270.31</v>
          </cell>
        </row>
        <row r="27">
          <cell r="A27" t="str">
            <v>Pensions Costs</v>
          </cell>
          <cell r="B27">
            <v>1926.07</v>
          </cell>
        </row>
        <row r="28">
          <cell r="A28" t="str">
            <v>Produce Purchases</v>
          </cell>
          <cell r="B28">
            <v>47345.09</v>
          </cell>
        </row>
        <row r="29">
          <cell r="A29" t="str">
            <v>Salaries</v>
          </cell>
          <cell r="B29">
            <v>92632.23</v>
          </cell>
        </row>
        <row r="30">
          <cell r="A30" t="str">
            <v>Slaughter Costs</v>
          </cell>
          <cell r="B30">
            <v>5121.5600000000004</v>
          </cell>
        </row>
        <row r="31">
          <cell r="A31" t="str">
            <v>Total Cost of Sales</v>
          </cell>
          <cell r="B31">
            <v>165561.94</v>
          </cell>
        </row>
        <row r="33">
          <cell r="A33" t="str">
            <v>Gross Profit</v>
          </cell>
          <cell r="B33">
            <v>90464.68</v>
          </cell>
        </row>
        <row r="35">
          <cell r="A35" t="str">
            <v>Administrative Costs</v>
          </cell>
        </row>
        <row r="36">
          <cell r="A36" t="str">
            <v>Audit &amp; Accountancy fees</v>
          </cell>
          <cell r="B36">
            <v>1430</v>
          </cell>
        </row>
        <row r="37">
          <cell r="A37" t="str">
            <v>Bad Debts</v>
          </cell>
          <cell r="B37">
            <v>354.43</v>
          </cell>
        </row>
        <row r="38">
          <cell r="A38" t="str">
            <v>Bank Fees</v>
          </cell>
          <cell r="B38">
            <v>500</v>
          </cell>
        </row>
        <row r="39">
          <cell r="A39" t="str">
            <v>Consulting</v>
          </cell>
          <cell r="B39">
            <v>14754.3</v>
          </cell>
        </row>
        <row r="40">
          <cell r="A40" t="str">
            <v>Depreciation Expense</v>
          </cell>
          <cell r="B40">
            <v>10816.12</v>
          </cell>
        </row>
        <row r="41">
          <cell r="A41" t="str">
            <v>Entertainment - 0%</v>
          </cell>
          <cell r="B41">
            <v>78.13</v>
          </cell>
        </row>
        <row r="42">
          <cell r="A42" t="str">
            <v>Entertainment-100% business</v>
          </cell>
          <cell r="B42">
            <v>18</v>
          </cell>
        </row>
        <row r="43">
          <cell r="A43" t="str">
            <v>Events Expenses</v>
          </cell>
          <cell r="B43">
            <v>1621.28</v>
          </cell>
        </row>
        <row r="44">
          <cell r="A44" t="str">
            <v>Farm Repairs and Renewals: Building</v>
          </cell>
          <cell r="B44">
            <v>865.28</v>
          </cell>
        </row>
        <row r="45">
          <cell r="A45" t="str">
            <v>Farm Repairs and Renewals: Land</v>
          </cell>
          <cell r="B45">
            <v>732.33</v>
          </cell>
        </row>
        <row r="46">
          <cell r="A46" t="str">
            <v>Farm Vehicle Expenses</v>
          </cell>
          <cell r="B46">
            <v>3602.97</v>
          </cell>
        </row>
        <row r="47">
          <cell r="A47" t="str">
            <v>Farm Vehicle Repairs</v>
          </cell>
          <cell r="B47">
            <v>6444.28</v>
          </cell>
        </row>
        <row r="48">
          <cell r="A48" t="str">
            <v>General Expenses</v>
          </cell>
          <cell r="B48">
            <v>3061.8</v>
          </cell>
        </row>
        <row r="49">
          <cell r="A49" t="str">
            <v>Insurance: Farm</v>
          </cell>
          <cell r="B49">
            <v>174.17</v>
          </cell>
        </row>
        <row r="50">
          <cell r="A50" t="str">
            <v>Insurance: Vehicles</v>
          </cell>
          <cell r="B50">
            <v>2981.2</v>
          </cell>
        </row>
        <row r="51">
          <cell r="A51" t="str">
            <v>Interest Paid</v>
          </cell>
          <cell r="B51">
            <v>167.83</v>
          </cell>
        </row>
        <row r="52">
          <cell r="A52" t="str">
            <v>IT Software and Consumables</v>
          </cell>
          <cell r="B52">
            <v>434.49</v>
          </cell>
        </row>
        <row r="53">
          <cell r="A53" t="str">
            <v>Legal Expenses</v>
          </cell>
          <cell r="B53">
            <v>1606</v>
          </cell>
        </row>
        <row r="54">
          <cell r="A54" t="str">
            <v>Light, Power, Heating</v>
          </cell>
          <cell r="B54">
            <v>5712.62</v>
          </cell>
        </row>
        <row r="55">
          <cell r="A55" t="str">
            <v>Parking Fines</v>
          </cell>
          <cell r="B55">
            <v>100</v>
          </cell>
        </row>
        <row r="56">
          <cell r="A56" t="str">
            <v>Postage, Freight &amp; Courier</v>
          </cell>
          <cell r="B56">
            <v>7.19</v>
          </cell>
        </row>
        <row r="57">
          <cell r="A57" t="str">
            <v>Printing &amp; Stationery</v>
          </cell>
          <cell r="B57">
            <v>132</v>
          </cell>
        </row>
        <row r="58">
          <cell r="A58" t="str">
            <v>Project Costs</v>
          </cell>
          <cell r="B58">
            <v>1767.96</v>
          </cell>
        </row>
        <row r="59">
          <cell r="A59" t="str">
            <v>Rent</v>
          </cell>
          <cell r="B59">
            <v>3310.69</v>
          </cell>
        </row>
        <row r="60">
          <cell r="A60" t="str">
            <v>Repairs &amp; Maintenance</v>
          </cell>
          <cell r="B60">
            <v>1463.57</v>
          </cell>
        </row>
        <row r="61">
          <cell r="A61" t="str">
            <v>Revaluations</v>
          </cell>
          <cell r="B61">
            <v>7325</v>
          </cell>
        </row>
        <row r="62">
          <cell r="A62" t="str">
            <v>Staff Training</v>
          </cell>
          <cell r="B62">
            <v>530</v>
          </cell>
        </row>
        <row r="63">
          <cell r="A63" t="str">
            <v>Stock Adjustment</v>
          </cell>
          <cell r="B63">
            <v>5519.81</v>
          </cell>
        </row>
        <row r="64">
          <cell r="A64" t="str">
            <v>Stripe Fees</v>
          </cell>
          <cell r="B64">
            <v>50.42</v>
          </cell>
        </row>
        <row r="65">
          <cell r="A65" t="str">
            <v>Subscriptions</v>
          </cell>
          <cell r="B65">
            <v>395</v>
          </cell>
        </row>
        <row r="66">
          <cell r="A66" t="str">
            <v>Telephone &amp; Internet</v>
          </cell>
          <cell r="B66">
            <v>91.63</v>
          </cell>
        </row>
        <row r="67">
          <cell r="A67" t="str">
            <v>Travel - National</v>
          </cell>
          <cell r="B67">
            <v>695.64</v>
          </cell>
        </row>
        <row r="68">
          <cell r="A68" t="str">
            <v>Veterinary</v>
          </cell>
          <cell r="B68">
            <v>851.25</v>
          </cell>
        </row>
        <row r="69">
          <cell r="A69" t="str">
            <v>Total Administrative Costs</v>
          </cell>
          <cell r="B69">
            <v>77595.39</v>
          </cell>
        </row>
        <row r="71">
          <cell r="A71" t="str">
            <v>Operating Profit</v>
          </cell>
          <cell r="B71">
            <v>12869.289999999994</v>
          </cell>
        </row>
        <row r="73">
          <cell r="A73" t="str">
            <v>Profit on Ordinary Activities Before Taxation</v>
          </cell>
          <cell r="B73">
            <v>12869.289999999994</v>
          </cell>
        </row>
        <row r="75">
          <cell r="A75" t="str">
            <v>Profit after Taxation</v>
          </cell>
          <cell r="B75">
            <v>12869.289999999994</v>
          </cell>
        </row>
      </sheetData>
      <sheetData sheetId="3">
        <row r="1">
          <cell r="A1" t="str">
            <v>Monthly Cashflow Budget 2023/2024</v>
          </cell>
        </row>
        <row r="6">
          <cell r="A6" t="str">
            <v>Account</v>
          </cell>
          <cell r="N6" t="str">
            <v>Total</v>
          </cell>
        </row>
        <row r="8">
          <cell r="A8" t="str">
            <v>Income</v>
          </cell>
        </row>
        <row r="9">
          <cell r="A9" t="str">
            <v>Sales: Veg Share</v>
          </cell>
          <cell r="N9">
            <v>181020.54500000001</v>
          </cell>
        </row>
        <row r="10">
          <cell r="A10" t="str">
            <v>Sales: Shop</v>
          </cell>
          <cell r="N10">
            <v>19937.695999999996</v>
          </cell>
        </row>
        <row r="11">
          <cell r="A11" t="str">
            <v>Sales: Memberships</v>
          </cell>
          <cell r="N11">
            <v>10998.680000000002</v>
          </cell>
        </row>
        <row r="12">
          <cell r="A12" t="str">
            <v>Sales: Livestock</v>
          </cell>
          <cell r="N12">
            <v>40</v>
          </cell>
        </row>
        <row r="13">
          <cell r="A13" t="str">
            <v>Other Revenue</v>
          </cell>
          <cell r="N13">
            <v>4995.8</v>
          </cell>
        </row>
        <row r="14">
          <cell r="A14" t="str">
            <v>Donations</v>
          </cell>
          <cell r="N14">
            <v>500</v>
          </cell>
        </row>
        <row r="15">
          <cell r="A15" t="str">
            <v>Interest Income</v>
          </cell>
          <cell r="N15">
            <v>225.66</v>
          </cell>
        </row>
        <row r="16">
          <cell r="A16" t="str">
            <v>Subsidies</v>
          </cell>
          <cell r="N16">
            <v>7297.04</v>
          </cell>
        </row>
        <row r="17">
          <cell r="A17" t="str">
            <v>Event Income</v>
          </cell>
          <cell r="N17">
            <v>3623.89</v>
          </cell>
        </row>
        <row r="18">
          <cell r="A18" t="str">
            <v>Grants</v>
          </cell>
          <cell r="N18">
            <v>500</v>
          </cell>
        </row>
        <row r="19">
          <cell r="A19" t="str">
            <v>Project Income</v>
          </cell>
          <cell r="N19">
            <v>2717.85</v>
          </cell>
        </row>
        <row r="20">
          <cell r="A20" t="str">
            <v>Roundhouse</v>
          </cell>
          <cell r="N20">
            <v>75</v>
          </cell>
        </row>
        <row r="21">
          <cell r="A21" t="str">
            <v>Total Income</v>
          </cell>
          <cell r="N21">
            <v>231932.16100000002</v>
          </cell>
        </row>
        <row r="23">
          <cell r="A23" t="str">
            <v>Cost of Sales</v>
          </cell>
          <cell r="N23" t="str">
            <v>Total</v>
          </cell>
        </row>
        <row r="24">
          <cell r="A24" t="str">
            <v>Produce Purchases</v>
          </cell>
          <cell r="N24">
            <v>41852.122513928574</v>
          </cell>
        </row>
        <row r="25">
          <cell r="A25" t="str">
            <v>Shop Purchases</v>
          </cell>
          <cell r="N25">
            <v>5912</v>
          </cell>
        </row>
        <row r="26">
          <cell r="A26" t="str">
            <v>Salaries</v>
          </cell>
          <cell r="N26">
            <v>103030.10666666664</v>
          </cell>
        </row>
        <row r="27">
          <cell r="A27" t="str">
            <v>Employers National Insurance</v>
          </cell>
          <cell r="N27">
            <v>2569.4910000000004</v>
          </cell>
        </row>
        <row r="28">
          <cell r="A28" t="str">
            <v>Pensions Costs</v>
          </cell>
          <cell r="N28">
            <v>2042.6289999999997</v>
          </cell>
        </row>
        <row r="29">
          <cell r="A29" t="str">
            <v>Casual Labour</v>
          </cell>
          <cell r="N29">
            <v>3296.92</v>
          </cell>
        </row>
        <row r="30">
          <cell r="A30" t="str">
            <v>Contractors</v>
          </cell>
          <cell r="N30">
            <v>1198.9355555555553</v>
          </cell>
        </row>
        <row r="31">
          <cell r="A31" t="str">
            <v>Direct Expenses</v>
          </cell>
          <cell r="N31">
            <v>0</v>
          </cell>
        </row>
        <row r="32">
          <cell r="A32" t="str">
            <v>Farm Purchases</v>
          </cell>
          <cell r="N32">
            <v>679.53666666666675</v>
          </cell>
        </row>
        <row r="33">
          <cell r="A33" t="str">
            <v>Horticulture Purchases</v>
          </cell>
          <cell r="N33">
            <v>7567.0918888888864</v>
          </cell>
        </row>
        <row r="34">
          <cell r="A34" t="str">
            <v>Slaughter Costs</v>
          </cell>
          <cell r="N34">
            <v>1810.3733333333332</v>
          </cell>
        </row>
        <row r="36">
          <cell r="A36" t="str">
            <v>Total Cost of Sales</v>
          </cell>
          <cell r="N36">
            <v>169959.20662503966</v>
          </cell>
        </row>
        <row r="38">
          <cell r="A38" t="str">
            <v>Gross Profit</v>
          </cell>
          <cell r="N38">
            <v>61972.954374960362</v>
          </cell>
        </row>
        <row r="39">
          <cell r="N39">
            <v>0.26720293601265743</v>
          </cell>
        </row>
        <row r="41">
          <cell r="N41" t="str">
            <v>Total</v>
          </cell>
        </row>
        <row r="43">
          <cell r="A43" t="str">
            <v>Operational Expenses</v>
          </cell>
        </row>
        <row r="44">
          <cell r="A44" t="str">
            <v>Farm Repairs and Renewals: Building</v>
          </cell>
          <cell r="N44">
            <v>743.62844444444431</v>
          </cell>
        </row>
        <row r="45">
          <cell r="A45" t="str">
            <v>Farm Repairs and Renewals: Land</v>
          </cell>
          <cell r="N45">
            <v>594.63677777777787</v>
          </cell>
        </row>
        <row r="46">
          <cell r="A46" t="str">
            <v>Farm Vehicle Expenses</v>
          </cell>
          <cell r="N46">
            <v>3453.8034444444438</v>
          </cell>
        </row>
        <row r="47">
          <cell r="A47" t="str">
            <v>Farm Vehicle Repairs</v>
          </cell>
          <cell r="N47">
            <v>4958.9844444444443</v>
          </cell>
        </row>
        <row r="48">
          <cell r="A48" t="str">
            <v>Repairs &amp; Maintenance</v>
          </cell>
          <cell r="N48">
            <v>1218.6085555555558</v>
          </cell>
        </row>
        <row r="49">
          <cell r="A49" t="str">
            <v>Veterinary</v>
          </cell>
          <cell r="N49">
            <v>242.9444444444444</v>
          </cell>
        </row>
        <row r="50">
          <cell r="A50" t="str">
            <v>Total Operating Costs</v>
          </cell>
          <cell r="N50">
            <v>11212.606111111112</v>
          </cell>
        </row>
        <row r="52">
          <cell r="A52" t="str">
            <v>Operating Profit</v>
          </cell>
          <cell r="N52">
            <v>50760.34826384925</v>
          </cell>
        </row>
        <row r="53">
          <cell r="N53">
            <v>0.21885860091584816</v>
          </cell>
        </row>
        <row r="55">
          <cell r="N55" t="str">
            <v>Total</v>
          </cell>
        </row>
        <row r="57">
          <cell r="A57" t="str">
            <v>Overheads</v>
          </cell>
        </row>
        <row r="58">
          <cell r="A58" t="str">
            <v>Administration Costs</v>
          </cell>
          <cell r="N58">
            <v>0</v>
          </cell>
        </row>
        <row r="59">
          <cell r="A59" t="str">
            <v>Advertising &amp; Marketing</v>
          </cell>
        </row>
        <row r="60">
          <cell r="A60" t="str">
            <v>Audit &amp; Accountancy fees</v>
          </cell>
          <cell r="N60">
            <v>1900.0000000000002</v>
          </cell>
        </row>
        <row r="61">
          <cell r="A61" t="str">
            <v>Bank Fees</v>
          </cell>
          <cell r="N61">
            <v>0.01</v>
          </cell>
        </row>
        <row r="62">
          <cell r="A62" t="str">
            <v>Bursary</v>
          </cell>
          <cell r="N62">
            <v>3360</v>
          </cell>
        </row>
        <row r="63">
          <cell r="A63" t="str">
            <v>Consulting</v>
          </cell>
          <cell r="N63">
            <v>15840</v>
          </cell>
        </row>
        <row r="64">
          <cell r="A64" t="str">
            <v>Corporation Tax</v>
          </cell>
          <cell r="N64">
            <v>0</v>
          </cell>
        </row>
        <row r="65">
          <cell r="A65" t="str">
            <v>Entertainment - 0%</v>
          </cell>
          <cell r="N65">
            <v>85.943000000000012</v>
          </cell>
        </row>
        <row r="66">
          <cell r="A66" t="str">
            <v>Entertainment-100% business</v>
          </cell>
          <cell r="N66">
            <v>426.79999999999995</v>
          </cell>
        </row>
        <row r="67">
          <cell r="A67" t="str">
            <v>General Expenses</v>
          </cell>
          <cell r="N67">
            <v>2970.8359999999993</v>
          </cell>
        </row>
        <row r="68">
          <cell r="A68" t="str">
            <v>Insurance: Vehicles</v>
          </cell>
          <cell r="N68">
            <v>5333.7459999999992</v>
          </cell>
        </row>
        <row r="69">
          <cell r="A69" t="str">
            <v>Interest Paid</v>
          </cell>
          <cell r="N69">
            <v>0</v>
          </cell>
        </row>
        <row r="70">
          <cell r="A70" t="str">
            <v>IT Software and Consumables</v>
          </cell>
          <cell r="N70">
            <v>521.38800000000015</v>
          </cell>
        </row>
        <row r="71">
          <cell r="A71" t="str">
            <v>Legal Expenses</v>
          </cell>
          <cell r="N71">
            <v>920.70000000000039</v>
          </cell>
        </row>
        <row r="72">
          <cell r="A72" t="str">
            <v>Light, Power, Heating</v>
          </cell>
          <cell r="N72">
            <v>6963.5280000000002</v>
          </cell>
        </row>
        <row r="73">
          <cell r="A73" t="str">
            <v>Postage, Freight &amp; Courier</v>
          </cell>
          <cell r="N73">
            <v>5.984</v>
          </cell>
        </row>
        <row r="74">
          <cell r="A74" t="str">
            <v>Printing &amp; Stationery</v>
          </cell>
          <cell r="N74">
            <v>145.19999999999999</v>
          </cell>
        </row>
        <row r="75">
          <cell r="A75" t="str">
            <v>Rent</v>
          </cell>
          <cell r="N75">
            <v>3641.7590000000005</v>
          </cell>
        </row>
        <row r="76">
          <cell r="A76" t="str">
            <v>Staff Training</v>
          </cell>
          <cell r="N76">
            <v>1000</v>
          </cell>
        </row>
        <row r="77">
          <cell r="A77" t="str">
            <v>Stripe Fees</v>
          </cell>
          <cell r="N77">
            <v>55.462000000000003</v>
          </cell>
        </row>
        <row r="78">
          <cell r="A78" t="str">
            <v>Subscriptions</v>
          </cell>
          <cell r="N78">
            <v>434.5</v>
          </cell>
        </row>
        <row r="79">
          <cell r="A79" t="str">
            <v>Telephone &amp; Internet</v>
          </cell>
          <cell r="N79">
            <v>100.79299999999998</v>
          </cell>
        </row>
        <row r="80">
          <cell r="A80" t="str">
            <v>Travel - International</v>
          </cell>
          <cell r="N80">
            <v>0</v>
          </cell>
        </row>
        <row r="81">
          <cell r="A81" t="str">
            <v>Travel - National</v>
          </cell>
          <cell r="N81">
            <v>393.81099999999998</v>
          </cell>
        </row>
        <row r="82">
          <cell r="A82" t="str">
            <v>Events Expenses</v>
          </cell>
          <cell r="N82">
            <v>3600</v>
          </cell>
        </row>
        <row r="83">
          <cell r="A83" t="str">
            <v>Unreconciled/Pending</v>
          </cell>
          <cell r="N83">
            <v>0</v>
          </cell>
        </row>
        <row r="84">
          <cell r="N84">
            <v>0</v>
          </cell>
        </row>
        <row r="85">
          <cell r="A85" t="str">
            <v>Project Costs</v>
          </cell>
          <cell r="N85">
            <v>0</v>
          </cell>
        </row>
        <row r="86">
          <cell r="A86" t="str">
            <v>Volunteer Expenses</v>
          </cell>
          <cell r="N86">
            <v>150.00000000000003</v>
          </cell>
        </row>
        <row r="87">
          <cell r="N87">
            <v>0</v>
          </cell>
        </row>
        <row r="89">
          <cell r="A89" t="str">
            <v>Total Overheads</v>
          </cell>
          <cell r="N89">
            <v>47850.459999999992</v>
          </cell>
        </row>
        <row r="91">
          <cell r="A91" t="str">
            <v>Cashflow From Operations</v>
          </cell>
          <cell r="N91">
            <v>2909.8882638492578</v>
          </cell>
        </row>
        <row r="93">
          <cell r="A93" t="str">
            <v>Cummulative Cashflow From Operations</v>
          </cell>
        </row>
        <row r="98">
          <cell r="N98">
            <v>59063.066111111104</v>
          </cell>
        </row>
        <row r="102">
          <cell r="A102" t="str">
            <v>Non-operational expenses</v>
          </cell>
        </row>
        <row r="103">
          <cell r="A103" t="str">
            <v>Leap Loan repayments</v>
          </cell>
          <cell r="N103">
            <v>5004</v>
          </cell>
        </row>
        <row r="104">
          <cell r="A104" t="str">
            <v>Depreciation</v>
          </cell>
          <cell r="N104">
            <v>11238</v>
          </cell>
        </row>
        <row r="105">
          <cell r="A105" t="str">
            <v>Project Expenses</v>
          </cell>
          <cell r="N105">
            <v>0</v>
          </cell>
        </row>
        <row r="106">
          <cell r="A106" t="str">
            <v>Historical Costs adjustments</v>
          </cell>
          <cell r="N106">
            <v>0</v>
          </cell>
        </row>
        <row r="111">
          <cell r="A111" t="str">
            <v>Reserves Calculation for 23/24</v>
          </cell>
        </row>
        <row r="112">
          <cell r="A112" t="str">
            <v>Salaries</v>
          </cell>
        </row>
        <row r="113">
          <cell r="A113" t="str">
            <v>Employers National Insurance</v>
          </cell>
        </row>
        <row r="114">
          <cell r="A114" t="str">
            <v>Pensions Costs</v>
          </cell>
        </row>
        <row r="115">
          <cell r="A115" t="str">
            <v>Casual Labour</v>
          </cell>
        </row>
        <row r="116">
          <cell r="A116" t="str">
            <v>Farm Purchases</v>
          </cell>
        </row>
        <row r="117">
          <cell r="A117" t="str">
            <v>Veterinary</v>
          </cell>
        </row>
        <row r="118">
          <cell r="A118" t="str">
            <v>Consulting</v>
          </cell>
        </row>
        <row r="119">
          <cell r="A119" t="str">
            <v>IT Software and Consumables</v>
          </cell>
        </row>
        <row r="120">
          <cell r="A120" t="str">
            <v>Light, Power, Heating</v>
          </cell>
        </row>
        <row r="123">
          <cell r="A123" t="str">
            <v>2 Month reserves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Profit and Loss</v>
          </cell>
        </row>
        <row r="2">
          <cell r="A2" t="str">
            <v>Stroud Community Agriculture Ltd</v>
          </cell>
        </row>
        <row r="3">
          <cell r="A3" t="str">
            <v>For the year ended 5 April 2023</v>
          </cell>
        </row>
        <row r="5">
          <cell r="A5" t="str">
            <v>Account</v>
          </cell>
          <cell r="O5" t="str">
            <v>Year to date</v>
          </cell>
        </row>
        <row r="7">
          <cell r="A7" t="str">
            <v>Turnover</v>
          </cell>
        </row>
        <row r="8">
          <cell r="A8" t="str">
            <v>Bursary</v>
          </cell>
          <cell r="O8">
            <v>-851.75</v>
          </cell>
        </row>
        <row r="9">
          <cell r="A9" t="str">
            <v>Donations</v>
          </cell>
          <cell r="O9">
            <v>13702.63</v>
          </cell>
        </row>
        <row r="10">
          <cell r="A10" t="str">
            <v>Grants</v>
          </cell>
          <cell r="O10">
            <v>15561.5</v>
          </cell>
        </row>
        <row r="11">
          <cell r="A11" t="str">
            <v>Interest Income</v>
          </cell>
          <cell r="O11">
            <v>228.18</v>
          </cell>
        </row>
        <row r="12">
          <cell r="A12" t="str">
            <v>Other Revenue</v>
          </cell>
          <cell r="O12">
            <v>5006.16</v>
          </cell>
        </row>
        <row r="13">
          <cell r="A13" t="str">
            <v>Sales: Livestock</v>
          </cell>
          <cell r="O13">
            <v>17294.84</v>
          </cell>
        </row>
        <row r="14">
          <cell r="A14" t="str">
            <v>Sales: Memberships</v>
          </cell>
          <cell r="O14">
            <v>14167.26</v>
          </cell>
        </row>
        <row r="15">
          <cell r="A15" t="str">
            <v>Sales: Shop</v>
          </cell>
          <cell r="O15">
            <v>27922.880000000001</v>
          </cell>
        </row>
        <row r="16">
          <cell r="A16" t="str">
            <v>Sales: Veg Share</v>
          </cell>
          <cell r="O16">
            <v>163608.79999999999</v>
          </cell>
        </row>
        <row r="17">
          <cell r="A17" t="str">
            <v>Sales: Veg Wholesale</v>
          </cell>
          <cell r="O17">
            <v>196</v>
          </cell>
        </row>
        <row r="18">
          <cell r="A18" t="str">
            <v>Subsidies</v>
          </cell>
          <cell r="O18">
            <v>4580.8500000000004</v>
          </cell>
        </row>
        <row r="19">
          <cell r="A19" t="str">
            <v>Event Income</v>
          </cell>
          <cell r="O19">
            <v>4902.97</v>
          </cell>
        </row>
        <row r="20">
          <cell r="A20" t="str">
            <v>Total Turnover</v>
          </cell>
          <cell r="O20">
            <v>266320.32</v>
          </cell>
        </row>
        <row r="22">
          <cell r="A22" t="str">
            <v>Cost of Sales</v>
          </cell>
        </row>
        <row r="23">
          <cell r="A23" t="str">
            <v>Casual Labour</v>
          </cell>
          <cell r="O23">
            <v>3739.6</v>
          </cell>
        </row>
        <row r="24">
          <cell r="A24" t="str">
            <v>Contractors</v>
          </cell>
          <cell r="O24">
            <v>2066</v>
          </cell>
        </row>
        <row r="25">
          <cell r="A25" t="str">
            <v>Farm Purchases</v>
          </cell>
          <cell r="O25">
            <v>3588.48</v>
          </cell>
        </row>
        <row r="26">
          <cell r="A26" t="str">
            <v>Horticulture Purchases</v>
          </cell>
          <cell r="O26">
            <v>7270.31</v>
          </cell>
        </row>
        <row r="27">
          <cell r="A27" t="str">
            <v>Produce Purchases</v>
          </cell>
          <cell r="O27">
            <v>47328.42</v>
          </cell>
        </row>
        <row r="28">
          <cell r="A28" t="str">
            <v>Slaughter Costs</v>
          </cell>
          <cell r="O28">
            <v>5121.5600000000004</v>
          </cell>
        </row>
        <row r="29">
          <cell r="A29" t="str">
            <v>Salaries</v>
          </cell>
          <cell r="O29">
            <v>92632.23</v>
          </cell>
        </row>
        <row r="30">
          <cell r="A30" t="str">
            <v>Employers National Insurance</v>
          </cell>
          <cell r="O30">
            <v>2497.6</v>
          </cell>
        </row>
        <row r="31">
          <cell r="A31" t="str">
            <v>Pensions Costs</v>
          </cell>
          <cell r="O31">
            <v>1926.07</v>
          </cell>
        </row>
        <row r="32">
          <cell r="A32" t="str">
            <v>Total Cost of Sales</v>
          </cell>
          <cell r="O32">
            <v>166170.26999999999</v>
          </cell>
        </row>
        <row r="34">
          <cell r="A34" t="str">
            <v>Gross Profit</v>
          </cell>
          <cell r="O34">
            <v>100150.05000000002</v>
          </cell>
        </row>
        <row r="36">
          <cell r="A36" t="str">
            <v>Administrative Costs</v>
          </cell>
        </row>
        <row r="37">
          <cell r="A37" t="str">
            <v>Audit &amp; Accountancy fees</v>
          </cell>
          <cell r="O37">
            <v>1430</v>
          </cell>
        </row>
        <row r="38">
          <cell r="A38" t="str">
            <v>Consulting</v>
          </cell>
          <cell r="O38">
            <v>14754.3</v>
          </cell>
        </row>
        <row r="39">
          <cell r="A39" t="str">
            <v>Entertainment - 0%</v>
          </cell>
          <cell r="O39">
            <v>78.13</v>
          </cell>
        </row>
        <row r="40">
          <cell r="A40" t="str">
            <v>Entertainment-100% business</v>
          </cell>
          <cell r="O40">
            <v>388</v>
          </cell>
        </row>
        <row r="41">
          <cell r="A41" t="str">
            <v>Farm Repairs and Renewals: Building</v>
          </cell>
          <cell r="O41">
            <v>865.28</v>
          </cell>
        </row>
        <row r="42">
          <cell r="A42" t="str">
            <v>Farm Repairs and Renewals: Land</v>
          </cell>
          <cell r="O42">
            <v>732.33</v>
          </cell>
        </row>
        <row r="43">
          <cell r="A43" t="str">
            <v>Farm Vehicle Expenses</v>
          </cell>
          <cell r="O43">
            <v>3598.74</v>
          </cell>
        </row>
        <row r="44">
          <cell r="A44" t="str">
            <v>Farm Vehicle Repairs</v>
          </cell>
          <cell r="O44">
            <v>6444.28</v>
          </cell>
        </row>
        <row r="45">
          <cell r="A45" t="str">
            <v>General Expenses</v>
          </cell>
          <cell r="O45">
            <v>2992.59</v>
          </cell>
        </row>
        <row r="46">
          <cell r="A46" t="str">
            <v>Insurance: Farm</v>
          </cell>
          <cell r="O46">
            <v>174.17</v>
          </cell>
        </row>
        <row r="47">
          <cell r="A47" t="str">
            <v>Insurance: Vehicles</v>
          </cell>
          <cell r="O47">
            <v>4798.8599999999997</v>
          </cell>
        </row>
        <row r="48">
          <cell r="A48" t="str">
            <v>IT Software and Consumables</v>
          </cell>
          <cell r="O48">
            <v>434.49</v>
          </cell>
        </row>
        <row r="49">
          <cell r="A49" t="str">
            <v>Legal Expenses</v>
          </cell>
          <cell r="O49">
            <v>1606</v>
          </cell>
        </row>
        <row r="50">
          <cell r="A50" t="str">
            <v>Light, Power, Heating</v>
          </cell>
          <cell r="O50">
            <v>5705.48</v>
          </cell>
        </row>
        <row r="51">
          <cell r="A51" t="str">
            <v>Postage, Freight &amp; Courier</v>
          </cell>
          <cell r="O51">
            <v>7.19</v>
          </cell>
        </row>
        <row r="52">
          <cell r="A52" t="str">
            <v>Printing &amp; Stationery</v>
          </cell>
          <cell r="O52">
            <v>132</v>
          </cell>
        </row>
        <row r="53">
          <cell r="A53" t="str">
            <v>Rent</v>
          </cell>
          <cell r="O53">
            <v>3310.69</v>
          </cell>
        </row>
        <row r="54">
          <cell r="A54" t="str">
            <v>Repairs &amp; Maintenance</v>
          </cell>
          <cell r="O54">
            <v>1464.21</v>
          </cell>
        </row>
        <row r="55">
          <cell r="A55" t="str">
            <v>Staff Training</v>
          </cell>
          <cell r="O55">
            <v>530</v>
          </cell>
        </row>
        <row r="56">
          <cell r="A56" t="str">
            <v>Subscriptions</v>
          </cell>
          <cell r="O56">
            <v>395</v>
          </cell>
        </row>
        <row r="57">
          <cell r="A57" t="str">
            <v>Telephone &amp; Internet</v>
          </cell>
          <cell r="O57">
            <v>91.63</v>
          </cell>
        </row>
        <row r="58">
          <cell r="A58" t="str">
            <v>Travel - National</v>
          </cell>
          <cell r="O58">
            <v>415.09</v>
          </cell>
        </row>
        <row r="59">
          <cell r="A59" t="str">
            <v>Veterinary</v>
          </cell>
          <cell r="O59">
            <v>851.25</v>
          </cell>
        </row>
        <row r="60">
          <cell r="A60" t="str">
            <v>Project Costs</v>
          </cell>
          <cell r="O60">
            <v>1797.29</v>
          </cell>
        </row>
        <row r="61">
          <cell r="A61" t="str">
            <v>Stock Adjustment</v>
          </cell>
          <cell r="O61">
            <v>3.21</v>
          </cell>
        </row>
        <row r="62">
          <cell r="A62" t="str">
            <v>Events Expenses</v>
          </cell>
          <cell r="O62">
            <v>1621.28</v>
          </cell>
        </row>
        <row r="63">
          <cell r="A63" t="str">
            <v>Stripe Fees</v>
          </cell>
          <cell r="O63">
            <v>50.42</v>
          </cell>
        </row>
        <row r="64">
          <cell r="A64" t="str">
            <v>Total Administrative Costs</v>
          </cell>
          <cell r="O64">
            <v>54671.909999999989</v>
          </cell>
        </row>
        <row r="66">
          <cell r="A66" t="str">
            <v>Operating Profit</v>
          </cell>
          <cell r="O66">
            <v>45478.140000000029</v>
          </cell>
        </row>
        <row r="68">
          <cell r="A68" t="str">
            <v>Profit on Ordinary Activities Before Taxation</v>
          </cell>
          <cell r="O68">
            <v>45478.140000000029</v>
          </cell>
        </row>
        <row r="70">
          <cell r="A70" t="str">
            <v>Profit after Taxation</v>
          </cell>
          <cell r="O70">
            <v>45478.140000000029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18D1-CDEC-4B39-9EAA-39FF74F503AD}">
  <dimension ref="A1:F130"/>
  <sheetViews>
    <sheetView tabSelected="1" topLeftCell="A99" workbookViewId="0">
      <selection activeCell="G109" sqref="G109"/>
    </sheetView>
  </sheetViews>
  <sheetFormatPr defaultRowHeight="15" x14ac:dyDescent="0.25"/>
  <cols>
    <col min="1" max="1" width="37" customWidth="1"/>
    <col min="2" max="3" width="11.28515625" bestFit="1" customWidth="1"/>
  </cols>
  <sheetData>
    <row r="1" spans="1:3" ht="18" x14ac:dyDescent="0.25">
      <c r="A1" s="47" t="s">
        <v>0</v>
      </c>
      <c r="B1" s="47"/>
      <c r="C1" s="1"/>
    </row>
    <row r="2" spans="1:3" ht="18" x14ac:dyDescent="0.25">
      <c r="A2" s="47" t="s">
        <v>79</v>
      </c>
      <c r="B2" s="47"/>
      <c r="C2" s="1"/>
    </row>
    <row r="3" spans="1:3" x14ac:dyDescent="0.25">
      <c r="C3" s="2"/>
    </row>
    <row r="4" spans="1:3" s="3" customFormat="1" x14ac:dyDescent="0.25">
      <c r="A4" s="20" t="s">
        <v>1</v>
      </c>
      <c r="B4" s="21">
        <v>2024</v>
      </c>
      <c r="C4" s="21">
        <v>2023</v>
      </c>
    </row>
    <row r="5" spans="1:3" s="3" customFormat="1" x14ac:dyDescent="0.25">
      <c r="B5" s="22" t="s">
        <v>2</v>
      </c>
      <c r="C5" s="22" t="s">
        <v>3</v>
      </c>
    </row>
    <row r="6" spans="1:3" s="3" customFormat="1" x14ac:dyDescent="0.25">
      <c r="A6" s="48" t="s">
        <v>4</v>
      </c>
      <c r="B6" s="48"/>
      <c r="C6" s="23"/>
    </row>
    <row r="7" spans="1:3" s="3" customFormat="1" x14ac:dyDescent="0.25"/>
    <row r="8" spans="1:3" s="3" customFormat="1" x14ac:dyDescent="0.25">
      <c r="A8" s="24" t="s">
        <v>5</v>
      </c>
      <c r="B8" s="5">
        <f>_xlfn.IFNA(INDEX([1]CF_Proj_Monthly!N:N,MATCH(A8,[1]CF_Proj_Monthly!A:A,0)),0)</f>
        <v>500</v>
      </c>
      <c r="C8" s="25">
        <f>_xlfn.IFNA(INDEX('[1]2022_2023_ACTUAL'!B:B,MATCH(A8,'[1]2022_2023_ACTUAL'!A:A,0)),0)</f>
        <v>19376.13</v>
      </c>
    </row>
    <row r="9" spans="1:3" s="3" customFormat="1" x14ac:dyDescent="0.25">
      <c r="A9" s="24" t="s">
        <v>6</v>
      </c>
      <c r="B9" s="5">
        <f>_xlfn.IFNA(INDEX([1]CF_Proj_Monthly!N:N,MATCH(A9,[1]CF_Proj_Monthly!A:A,0)),0)</f>
        <v>3623.89</v>
      </c>
      <c r="C9" s="25">
        <f>_xlfn.IFNA(INDEX('[1]2022_2023_ACTUAL'!B:B,MATCH(A9,'[1]2022_2023_ACTUAL'!A:A,0)),0)</f>
        <v>4292.0600000000004</v>
      </c>
    </row>
    <row r="10" spans="1:3" s="3" customFormat="1" x14ac:dyDescent="0.25">
      <c r="A10" s="24" t="s">
        <v>7</v>
      </c>
      <c r="B10" s="5">
        <f>_xlfn.IFNA(INDEX([1]CF_Proj_Monthly!N:N,MATCH(A10,[1]CF_Proj_Monthly!A:A,0)),0)</f>
        <v>500</v>
      </c>
      <c r="C10" s="25">
        <f>_xlfn.IFNA(INDEX('[1]2022_2023_ACTUAL'!B:B,MATCH(A10,'[1]2022_2023_ACTUAL'!A:A,0)),0)</f>
        <v>0</v>
      </c>
    </row>
    <row r="11" spans="1:3" s="3" customFormat="1" x14ac:dyDescent="0.25">
      <c r="A11" s="24" t="s">
        <v>8</v>
      </c>
      <c r="B11" s="5">
        <f>_xlfn.IFNA(INDEX([1]CF_Proj_Monthly!N:N,MATCH(A11,[1]CF_Proj_Monthly!A:A,0)),0)</f>
        <v>225.66</v>
      </c>
      <c r="C11" s="25">
        <f>_xlfn.IFNA(INDEX('[1]2022_2023_ACTUAL'!B:B,MATCH(A11,'[1]2022_2023_ACTUAL'!A:A,0)),0)</f>
        <v>298.7</v>
      </c>
    </row>
    <row r="12" spans="1:3" s="3" customFormat="1" x14ac:dyDescent="0.25">
      <c r="A12" s="24" t="s">
        <v>9</v>
      </c>
      <c r="B12" s="5">
        <f>_xlfn.IFNA(INDEX([1]CF_Proj_Monthly!N:N,MATCH(A12,[1]CF_Proj_Monthly!A:A,0)),0)</f>
        <v>4995.8</v>
      </c>
      <c r="C12" s="25">
        <f>_xlfn.IFNA(INDEX('[1]2022_2023_ACTUAL'!B:B,MATCH(A12,'[1]2022_2023_ACTUAL'!A:A,0)),0)</f>
        <v>5267.91</v>
      </c>
    </row>
    <row r="13" spans="1:3" s="3" customFormat="1" x14ac:dyDescent="0.25">
      <c r="A13" s="24" t="s">
        <v>10</v>
      </c>
      <c r="B13" s="5">
        <f>_xlfn.IFNA(INDEX([1]CF_Proj_Monthly!N:N,MATCH(A13,[1]CF_Proj_Monthly!A:A,0)),0)</f>
        <v>40</v>
      </c>
      <c r="C13" s="25">
        <f>_xlfn.IFNA(INDEX('[1]2022_2023_ACTUAL'!B:B,MATCH(A13,'[1]2022_2023_ACTUAL'!A:A,0)),0)</f>
        <v>16574.84</v>
      </c>
    </row>
    <row r="14" spans="1:3" s="3" customFormat="1" x14ac:dyDescent="0.25">
      <c r="A14" s="24" t="s">
        <v>11</v>
      </c>
      <c r="B14" s="5">
        <f>_xlfn.IFNA(INDEX([1]CF_Proj_Monthly!N:N,MATCH(A14,[1]CF_Proj_Monthly!A:A,0)),0)</f>
        <v>10998.680000000002</v>
      </c>
      <c r="C14" s="25">
        <f>_xlfn.IFNA(INDEX('[1]2022_2023_ACTUAL'!B:B,MATCH(A14,'[1]2022_2023_ACTUAL'!A:A,0)),0)</f>
        <v>14149.26</v>
      </c>
    </row>
    <row r="15" spans="1:3" s="3" customFormat="1" x14ac:dyDescent="0.25">
      <c r="A15" s="24" t="s">
        <v>12</v>
      </c>
      <c r="B15" s="5">
        <f>_xlfn.IFNA(INDEX([1]CF_Proj_Monthly!N:N,MATCH(A15,[1]CF_Proj_Monthly!A:A,0)),0)</f>
        <v>19937.695999999996</v>
      </c>
      <c r="C15" s="25">
        <f>_xlfn.IFNA(INDEX('[1]2022_2023_ACTUAL'!B:B,MATCH(A15,'[1]2022_2023_ACTUAL'!A:A,0)),0)</f>
        <v>28186.32</v>
      </c>
    </row>
    <row r="16" spans="1:3" s="3" customFormat="1" x14ac:dyDescent="0.25">
      <c r="A16" s="24" t="s">
        <v>13</v>
      </c>
      <c r="B16" s="5">
        <f>_xlfn.IFNA(INDEX([1]CF_Proj_Monthly!N:N,MATCH(A16,[1]CF_Proj_Monthly!A:A,0)),0)</f>
        <v>181020.54500000001</v>
      </c>
      <c r="C16" s="25">
        <f>_xlfn.IFNA(INDEX('[1]2022_2023_ACTUAL'!B:B,MATCH(A16,'[1]2022_2023_ACTUAL'!A:A,0)),0)</f>
        <v>164146.29999999999</v>
      </c>
    </row>
    <row r="17" spans="1:3" s="3" customFormat="1" x14ac:dyDescent="0.25">
      <c r="A17" s="24" t="s">
        <v>14</v>
      </c>
      <c r="B17" s="5">
        <f>_xlfn.IFNA(INDEX([1]CF_Proj_Monthly!N:N,MATCH(A17,[1]CF_Proj_Monthly!A:A,0)),0)</f>
        <v>0</v>
      </c>
      <c r="C17" s="25">
        <f>_xlfn.IFNA(INDEX('[1]2022_2023_ACTUAL'!B:B,MATCH(A17,'[1]2022_2023_ACTUAL'!A:A,0)),0)</f>
        <v>196</v>
      </c>
    </row>
    <row r="18" spans="1:3" s="3" customFormat="1" x14ac:dyDescent="0.25">
      <c r="A18" s="24" t="s">
        <v>15</v>
      </c>
      <c r="B18" s="5">
        <f>_xlfn.IFNA(INDEX([1]CF_Proj_Monthly!N:N,MATCH(A18,[1]CF_Proj_Monthly!A:A,0)),0)</f>
        <v>7297.04</v>
      </c>
      <c r="C18" s="25">
        <f>_xlfn.IFNA(INDEX('[1]2022_2023_ACTUAL'!B:B,MATCH(A18,'[1]2022_2023_ACTUAL'!A:A,0)),0)</f>
        <v>4580.8500000000004</v>
      </c>
    </row>
    <row r="19" spans="1:3" s="3" customFormat="1" x14ac:dyDescent="0.25">
      <c r="A19" s="24" t="s">
        <v>16</v>
      </c>
      <c r="B19" s="5">
        <f>_xlfn.IFNA(INDEX([1]CF_Proj_Monthly!N:N,MATCH(A19,[1]CF_Proj_Monthly!A:A,0)),0)</f>
        <v>2717.85</v>
      </c>
      <c r="C19" s="25"/>
    </row>
    <row r="20" spans="1:3" s="3" customFormat="1" x14ac:dyDescent="0.25">
      <c r="A20" s="24" t="s">
        <v>17</v>
      </c>
      <c r="B20" s="5">
        <f>_xlfn.IFNA(INDEX([1]CF_Proj_Monthly!N:N,MATCH(A20,[1]CF_Proj_Monthly!A:A,0)),0)</f>
        <v>75</v>
      </c>
      <c r="C20" s="25"/>
    </row>
    <row r="21" spans="1:3" s="3" customFormat="1" x14ac:dyDescent="0.25">
      <c r="A21" s="9" t="s">
        <v>18</v>
      </c>
      <c r="B21" s="26">
        <f>SUM(B7:B20)</f>
        <v>231932.16100000002</v>
      </c>
      <c r="C21" s="26">
        <f>SUM(C7:C18)</f>
        <v>257068.37</v>
      </c>
    </row>
    <row r="22" spans="1:3" s="3" customFormat="1" x14ac:dyDescent="0.25">
      <c r="C22" s="27"/>
    </row>
    <row r="23" spans="1:3" s="3" customFormat="1" x14ac:dyDescent="0.25">
      <c r="A23" s="48" t="s">
        <v>19</v>
      </c>
      <c r="B23" s="48"/>
      <c r="C23" s="23"/>
    </row>
    <row r="24" spans="1:3" s="3" customFormat="1" x14ac:dyDescent="0.25">
      <c r="A24" s="28" t="s">
        <v>20</v>
      </c>
      <c r="B24" s="5">
        <f>_xlfn.IFNA(INDEX([1]CF_Proj_Monthly!N:N,MATCH(A24,[1]CF_Proj_Monthly!A:A,0)),0)</f>
        <v>3296.92</v>
      </c>
      <c r="C24" s="5">
        <f>_xlfn.IFNA(INDEX('[1]2022_2023_ACTUAL'!B:B,MATCH(A24,'[1]2022_2023_ACTUAL'!A:A,0)),0)</f>
        <v>3739.6</v>
      </c>
    </row>
    <row r="25" spans="1:3" s="3" customFormat="1" x14ac:dyDescent="0.25">
      <c r="A25" s="24" t="s">
        <v>21</v>
      </c>
      <c r="B25" s="5">
        <f>_xlfn.IFNA(INDEX([1]CF_Proj_Monthly!N:N,MATCH(A25,[1]CF_Proj_Monthly!A:A,0)),0)</f>
        <v>1198.9355555555553</v>
      </c>
      <c r="C25" s="25">
        <f>_xlfn.IFNA(INDEX('[1]2022_2023_ACTUAL'!B:B,MATCH(A25,'[1]2022_2023_ACTUAL'!A:A,0)),0)</f>
        <v>2066</v>
      </c>
    </row>
    <row r="26" spans="1:3" s="3" customFormat="1" x14ac:dyDescent="0.25">
      <c r="A26" s="24" t="s">
        <v>22</v>
      </c>
      <c r="B26" s="5">
        <f>_xlfn.IFNA(INDEX([1]CF_Proj_Monthly!N:N,MATCH(A26,[1]CF_Proj_Monthly!A:A,0)),0)</f>
        <v>2569.4910000000004</v>
      </c>
      <c r="C26" s="25">
        <f>_xlfn.IFNA(INDEX('[1]2022_2023_ACTUAL'!B:B,MATCH(A26,'[1]2022_2023_ACTUAL'!A:A,0)),0)</f>
        <v>2497.6</v>
      </c>
    </row>
    <row r="27" spans="1:3" s="3" customFormat="1" x14ac:dyDescent="0.25">
      <c r="A27" s="24" t="s">
        <v>23</v>
      </c>
      <c r="B27" s="5">
        <f>_xlfn.IFNA(INDEX([1]CF_Proj_Monthly!N:N,MATCH(A27,[1]CF_Proj_Monthly!A:A,0)),0)</f>
        <v>679.53666666666675</v>
      </c>
      <c r="C27" s="25">
        <f>_xlfn.IFNA(INDEX('[1]2022_2023_ACTUAL'!B:B,MATCH(A27,'[1]2022_2023_ACTUAL'!A:A,0)),0)</f>
        <v>2963.48</v>
      </c>
    </row>
    <row r="28" spans="1:3" s="3" customFormat="1" x14ac:dyDescent="0.25">
      <c r="A28" s="24" t="s">
        <v>24</v>
      </c>
      <c r="B28" s="5">
        <f>_xlfn.IFNA(INDEX([1]CF_Proj_Monthly!N:N,MATCH(A28,[1]CF_Proj_Monthly!A:A,0)),0)</f>
        <v>7567.0918888888864</v>
      </c>
      <c r="C28" s="25">
        <f>_xlfn.IFNA(INDEX('[1]2022_2023_ACTUAL'!B:B,MATCH(A28,'[1]2022_2023_ACTUAL'!A:A,0)),0)</f>
        <v>7270.31</v>
      </c>
    </row>
    <row r="29" spans="1:3" s="3" customFormat="1" x14ac:dyDescent="0.25">
      <c r="A29" s="24" t="s">
        <v>25</v>
      </c>
      <c r="B29" s="5">
        <f>_xlfn.IFNA(INDEX([1]CF_Proj_Monthly!N:N,MATCH(A29,[1]CF_Proj_Monthly!A:A,0)),0)</f>
        <v>2042.6289999999997</v>
      </c>
      <c r="C29" s="25">
        <f>_xlfn.IFNA(INDEX('[1]2022_2023_ACTUAL'!B:B,MATCH(A29,'[1]2022_2023_ACTUAL'!A:A,0)),0)</f>
        <v>1926.07</v>
      </c>
    </row>
    <row r="30" spans="1:3" s="3" customFormat="1" x14ac:dyDescent="0.25">
      <c r="A30" s="24" t="s">
        <v>26</v>
      </c>
      <c r="B30" s="5">
        <f>_xlfn.IFNA(INDEX([1]CF_Proj_Monthly!N:N,MATCH(A30,[1]CF_Proj_Monthly!A:A,0)),0)</f>
        <v>41852.122513928574</v>
      </c>
      <c r="C30" s="25">
        <f>_xlfn.IFNA(INDEX('[1]2022_2023_ACTUAL'!B:B,MATCH(A30,'[1]2022_2023_ACTUAL'!A:A,0)),0)</f>
        <v>47345.09</v>
      </c>
    </row>
    <row r="31" spans="1:3" s="3" customFormat="1" x14ac:dyDescent="0.25">
      <c r="A31" s="24" t="s">
        <v>27</v>
      </c>
      <c r="B31" s="5">
        <f>_xlfn.IFNA(INDEX([1]CF_Proj_Monthly!N:N,MATCH(A31,[1]CF_Proj_Monthly!A:A,0)),0)</f>
        <v>5912</v>
      </c>
      <c r="C31" s="25">
        <f>_xlfn.IFNA(INDEX('[1]2022_2023_ACTUAL'!B:B,MATCH(A31,'[1]2022_2023_ACTUAL'!A:A,0)),0)</f>
        <v>0</v>
      </c>
    </row>
    <row r="32" spans="1:3" s="3" customFormat="1" x14ac:dyDescent="0.25">
      <c r="A32" s="24" t="s">
        <v>28</v>
      </c>
      <c r="B32" s="5">
        <f>_xlfn.IFNA(INDEX([1]CF_Proj_Monthly!N:N,MATCH(A32,[1]CF_Proj_Monthly!A:A,0)),0)</f>
        <v>103030.10666666664</v>
      </c>
      <c r="C32" s="25">
        <f>_xlfn.IFNA(INDEX('[1]2022_2023_ACTUAL'!B:B,MATCH(A32,'[1]2022_2023_ACTUAL'!A:A,0)),0)</f>
        <v>92632.23</v>
      </c>
    </row>
    <row r="33" spans="1:3" s="3" customFormat="1" x14ac:dyDescent="0.25">
      <c r="A33" s="24" t="s">
        <v>29</v>
      </c>
      <c r="B33" s="5">
        <f>_xlfn.IFNA(INDEX([1]CF_Proj_Monthly!N:N,MATCH(A33,[1]CF_Proj_Monthly!A:A,0)),0)</f>
        <v>1810.3733333333332</v>
      </c>
      <c r="C33" s="25">
        <f>_xlfn.IFNA(INDEX('[1]2022_2023_ACTUAL'!B:B,MATCH(A33,'[1]2022_2023_ACTUAL'!A:A,0)),0)</f>
        <v>5121.5600000000004</v>
      </c>
    </row>
    <row r="34" spans="1:3" s="3" customFormat="1" x14ac:dyDescent="0.25">
      <c r="A34" s="9" t="s">
        <v>30</v>
      </c>
      <c r="B34" s="10">
        <f>SUM(B24:B33)</f>
        <v>169959.20662503966</v>
      </c>
      <c r="C34" s="10">
        <f>SUM(C24:C33)</f>
        <v>165561.94</v>
      </c>
    </row>
    <row r="35" spans="1:3" s="3" customFormat="1" x14ac:dyDescent="0.25"/>
    <row r="36" spans="1:3" s="3" customFormat="1" x14ac:dyDescent="0.25">
      <c r="A36" s="13" t="s">
        <v>31</v>
      </c>
      <c r="B36" s="14">
        <f>(B21 - B34)</f>
        <v>61972.954374960362</v>
      </c>
      <c r="C36" s="14">
        <f>(C21 - C34)</f>
        <v>91506.43</v>
      </c>
    </row>
    <row r="37" spans="1:3" s="3" customFormat="1" x14ac:dyDescent="0.25"/>
    <row r="38" spans="1:3" s="3" customFormat="1" x14ac:dyDescent="0.25">
      <c r="A38" s="48" t="s">
        <v>32</v>
      </c>
      <c r="B38" s="48"/>
      <c r="C38" s="23"/>
    </row>
    <row r="39" spans="1:3" s="3" customFormat="1" x14ac:dyDescent="0.25">
      <c r="A39" s="29" t="s">
        <v>33</v>
      </c>
      <c r="B39" s="5">
        <f>_xlfn.IFNA(INDEX([1]CF_Proj_Monthly!N:N,MATCH(A39,[1]CF_Proj_Monthly!A:A,0)),0)</f>
        <v>0</v>
      </c>
      <c r="C39" s="5">
        <f>_xlfn.IFNA(INDEX('[1]2022_23_Monthly'!O:O,MATCH(A39,'[1]2022_23_Monthly'!A:A,0)),0)</f>
        <v>0</v>
      </c>
    </row>
    <row r="40" spans="1:3" s="3" customFormat="1" x14ac:dyDescent="0.25">
      <c r="A40" s="30" t="s">
        <v>34</v>
      </c>
      <c r="B40" s="5">
        <f>_xlfn.IFNA(INDEX([1]CF_Proj_Monthly!N:N,MATCH(A40,[1]CF_Proj_Monthly!A:A,0)),0)</f>
        <v>743.62844444444431</v>
      </c>
      <c r="C40" s="5">
        <f>_xlfn.IFNA(INDEX('[1]2022_2023_ACTUAL'!B:B,MATCH(A40,'[1]2022_2023_ACTUAL'!A:A,0)),0)</f>
        <v>865.28</v>
      </c>
    </row>
    <row r="41" spans="1:3" s="3" customFormat="1" x14ac:dyDescent="0.25">
      <c r="A41" s="30" t="s">
        <v>35</v>
      </c>
      <c r="B41" s="5">
        <f>_xlfn.IFNA(INDEX([1]CF_Proj_Monthly!N:N,MATCH(A41,[1]CF_Proj_Monthly!A:A,0)),0)</f>
        <v>594.63677777777787</v>
      </c>
      <c r="C41" s="5">
        <f>_xlfn.IFNA(INDEX('[1]2022_2023_ACTUAL'!B:B,MATCH(A41,'[1]2022_2023_ACTUAL'!A:A,0)),0)</f>
        <v>732.33</v>
      </c>
    </row>
    <row r="42" spans="1:3" s="3" customFormat="1" x14ac:dyDescent="0.25">
      <c r="A42" s="30" t="s">
        <v>36</v>
      </c>
      <c r="B42" s="5">
        <f>_xlfn.IFNA(INDEX([1]CF_Proj_Monthly!N:N,MATCH(A42,[1]CF_Proj_Monthly!A:A,0)),0)</f>
        <v>3453.8034444444438</v>
      </c>
      <c r="C42" s="5">
        <f>_xlfn.IFNA(INDEX('[1]2022_2023_ACTUAL'!B:B,MATCH(A42,'[1]2022_2023_ACTUAL'!A:A,0)),0)</f>
        <v>3602.97</v>
      </c>
    </row>
    <row r="43" spans="1:3" s="3" customFormat="1" x14ac:dyDescent="0.25">
      <c r="A43" s="30" t="s">
        <v>37</v>
      </c>
      <c r="B43" s="5">
        <f>_xlfn.IFNA(INDEX([1]CF_Proj_Monthly!N:N,MATCH(A43,[1]CF_Proj_Monthly!A:A,0)),0)</f>
        <v>4958.9844444444443</v>
      </c>
      <c r="C43" s="5">
        <f>_xlfn.IFNA(INDEX('[1]2022_2023_ACTUAL'!B:B,MATCH(A43,'[1]2022_2023_ACTUAL'!A:A,0)),0)</f>
        <v>6444.28</v>
      </c>
    </row>
    <row r="44" spans="1:3" s="3" customFormat="1" x14ac:dyDescent="0.25">
      <c r="A44" s="31" t="s">
        <v>38</v>
      </c>
      <c r="B44" s="5">
        <f>_xlfn.IFNA(INDEX([1]CF_Proj_Monthly!N:N,MATCH(A44,[1]CF_Proj_Monthly!A:A,0)),0)</f>
        <v>1218.6085555555558</v>
      </c>
      <c r="C44" s="5">
        <f>_xlfn.IFNA(INDEX('[1]2022_2023_ACTUAL'!B:B,MATCH(A44,'[1]2022_2023_ACTUAL'!A:A,0)),0)</f>
        <v>1463.57</v>
      </c>
    </row>
    <row r="45" spans="1:3" s="3" customFormat="1" x14ac:dyDescent="0.25">
      <c r="A45" s="32" t="s">
        <v>39</v>
      </c>
      <c r="B45" s="5">
        <f>_xlfn.IFNA(INDEX([1]CF_Proj_Monthly!N:N,MATCH(A45,[1]CF_Proj_Monthly!A:A,0)),0)</f>
        <v>242.9444444444444</v>
      </c>
      <c r="C45" s="5">
        <f>_xlfn.IFNA(INDEX('[1]2022_2023_ACTUAL'!B:B,MATCH(A45,'[1]2022_2023_ACTUAL'!A:A,0)),0)</f>
        <v>851.25</v>
      </c>
    </row>
    <row r="46" spans="1:3" s="3" customFormat="1" x14ac:dyDescent="0.25">
      <c r="A46" s="30" t="s">
        <v>40</v>
      </c>
      <c r="B46" s="5">
        <f>_xlfn.IFNA(INDEX([1]CF_Proj_Monthly!N:N,MATCH(A46,[1]CF_Proj_Monthly!A:A,0)),0)</f>
        <v>1900.0000000000002</v>
      </c>
      <c r="C46" s="5">
        <f>_xlfn.IFNA(INDEX('[1]2022_2023_ACTUAL'!B:B,MATCH(A46,'[1]2022_2023_ACTUAL'!A:A,0)),0)</f>
        <v>1430</v>
      </c>
    </row>
    <row r="47" spans="1:3" s="3" customFormat="1" x14ac:dyDescent="0.25">
      <c r="A47" s="30" t="s">
        <v>41</v>
      </c>
      <c r="B47" s="5">
        <f>_xlfn.IFNA(INDEX([1]CF_Proj_Monthly!N:N,MATCH(A47,[1]CF_Proj_Monthly!A:A,0)),0)</f>
        <v>0</v>
      </c>
      <c r="C47" s="5">
        <f>_xlfn.IFNA(INDEX('[1]2022_2023_ACTUAL'!B:B,MATCH(A47,'[1]2022_2023_ACTUAL'!A:A,0)),0)</f>
        <v>354.43</v>
      </c>
    </row>
    <row r="48" spans="1:3" s="3" customFormat="1" x14ac:dyDescent="0.25">
      <c r="A48" s="30" t="s">
        <v>42</v>
      </c>
      <c r="B48" s="5">
        <f>_xlfn.IFNA(INDEX([1]CF_Proj_Monthly!N:N,MATCH(A48,[1]CF_Proj_Monthly!A:A,0)),0)</f>
        <v>0.01</v>
      </c>
      <c r="C48" s="5">
        <f>_xlfn.IFNA(INDEX('[1]2022_2023_ACTUAL'!B:B,MATCH(A48,'[1]2022_2023_ACTUAL'!A:A,0)),0)</f>
        <v>500</v>
      </c>
    </row>
    <row r="49" spans="1:3" s="3" customFormat="1" x14ac:dyDescent="0.25">
      <c r="A49" s="30" t="s">
        <v>43</v>
      </c>
      <c r="B49" s="5">
        <f>_xlfn.IFNA(INDEX([1]CF_Proj_Monthly!N:N,MATCH(A49,[1]CF_Proj_Monthly!A:A,0)),0)</f>
        <v>3360</v>
      </c>
      <c r="C49" s="5">
        <f>-_xlfn.IFNA(INDEX('[1]2022_2023_ACTUAL'!B:B,MATCH(A49,'[1]2022_2023_ACTUAL'!A:A,0)),0)</f>
        <v>1041.75</v>
      </c>
    </row>
    <row r="50" spans="1:3" s="3" customFormat="1" x14ac:dyDescent="0.25">
      <c r="A50" s="33" t="s">
        <v>44</v>
      </c>
      <c r="B50" s="5">
        <f>_xlfn.IFNA(INDEX([1]CF_Proj_Monthly!N:N,MATCH(A50,[1]CF_Proj_Monthly!A:A,0)),0)</f>
        <v>15840</v>
      </c>
      <c r="C50" s="5">
        <f>_xlfn.IFNA(INDEX('[1]2022_2023_ACTUAL'!B:B,MATCH(A50,'[1]2022_2023_ACTUAL'!A:A,0)),0)</f>
        <v>14754.3</v>
      </c>
    </row>
    <row r="51" spans="1:3" s="3" customFormat="1" x14ac:dyDescent="0.25">
      <c r="A51" s="20" t="s">
        <v>1</v>
      </c>
      <c r="B51" s="21">
        <v>2024</v>
      </c>
      <c r="C51" s="21">
        <v>2023</v>
      </c>
    </row>
    <row r="52" spans="1:3" s="3" customFormat="1" x14ac:dyDescent="0.25">
      <c r="B52" s="22" t="s">
        <v>2</v>
      </c>
      <c r="C52" s="22" t="s">
        <v>3</v>
      </c>
    </row>
    <row r="53" spans="1:3" s="3" customFormat="1" x14ac:dyDescent="0.25">
      <c r="A53" s="30" t="s">
        <v>45</v>
      </c>
      <c r="B53" s="5">
        <f>_xlfn.IFNA(INDEX([1]CF_Proj_Monthly!N:N,MATCH(A53,[1]CF_Proj_Monthly!A:A,0)),0)</f>
        <v>0</v>
      </c>
      <c r="C53" s="5">
        <f>_xlfn.IFNA(INDEX('[1]2022_2023_ACTUAL'!B:B,MATCH(A53,'[1]2022_2023_ACTUAL'!A:A,0)),0)</f>
        <v>0</v>
      </c>
    </row>
    <row r="54" spans="1:3" s="3" customFormat="1" x14ac:dyDescent="0.25">
      <c r="A54" s="34" t="s">
        <v>46</v>
      </c>
      <c r="B54" s="5">
        <f>_xlfn.IFNA(INDEX([1]CF_Proj_Monthly!N:N,MATCH(A54,[1]CF_Proj_Monthly!A:A,0)),0)</f>
        <v>0</v>
      </c>
      <c r="C54" s="5">
        <f>_xlfn.IFNA(INDEX('[1]2022_2023_ACTUAL'!B:B,MATCH(A54,'[1]2022_2023_ACTUAL'!A:A,0)),0)</f>
        <v>10816.12</v>
      </c>
    </row>
    <row r="55" spans="1:3" s="3" customFormat="1" x14ac:dyDescent="0.25">
      <c r="A55" s="19" t="s">
        <v>47</v>
      </c>
      <c r="B55" s="5">
        <f>_xlfn.IFNA(INDEX([1]CF_Proj_Monthly!N:N,MATCH(A55,[1]CF_Proj_Monthly!A:A,0)),0)</f>
        <v>85.943000000000012</v>
      </c>
      <c r="C55" s="5">
        <f>_xlfn.IFNA(INDEX('[1]2022_2023_ACTUAL'!B:B,MATCH(A55,'[1]2022_2023_ACTUAL'!A:A,0)),0)</f>
        <v>78.13</v>
      </c>
    </row>
    <row r="56" spans="1:3" s="3" customFormat="1" x14ac:dyDescent="0.25">
      <c r="A56" s="30" t="s">
        <v>48</v>
      </c>
      <c r="B56" s="5">
        <f>_xlfn.IFNA(INDEX([1]CF_Proj_Monthly!N:N,MATCH(A56,[1]CF_Proj_Monthly!A:A,0)),0)</f>
        <v>0</v>
      </c>
      <c r="C56" s="5">
        <f>_xlfn.IFNA(INDEX('[1]2022_2023_ACTUAL'!B:B,MATCH(A56,'[1]2022_2023_ACTUAL'!A:A,0)),0)</f>
        <v>0</v>
      </c>
    </row>
    <row r="57" spans="1:3" s="3" customFormat="1" x14ac:dyDescent="0.25">
      <c r="A57" s="30" t="s">
        <v>49</v>
      </c>
      <c r="B57" s="5">
        <f>_xlfn.IFNA(INDEX([1]CF_Proj_Monthly!N:N,MATCH(A57,[1]CF_Proj_Monthly!A:A,0)),0)</f>
        <v>426.79999999999995</v>
      </c>
      <c r="C57" s="5">
        <f>_xlfn.IFNA(INDEX('[1]2022_2023_ACTUAL'!B:B,MATCH(A57,'[1]2022_2023_ACTUAL'!A:A,0)),0)</f>
        <v>18</v>
      </c>
    </row>
    <row r="58" spans="1:3" s="3" customFormat="1" x14ac:dyDescent="0.25">
      <c r="A58" s="30" t="s">
        <v>50</v>
      </c>
      <c r="B58" s="5">
        <f>_xlfn.IFNA(INDEX([1]CF_Proj_Monthly!N:N,MATCH(A58,[1]CF_Proj_Monthly!A:A,0)),0)</f>
        <v>2970.8359999999993</v>
      </c>
      <c r="C58" s="5">
        <f>_xlfn.IFNA(INDEX('[1]2022_2023_ACTUAL'!B:B,MATCH(A58,'[1]2022_2023_ACTUAL'!A:A,0)),0)</f>
        <v>3061.8</v>
      </c>
    </row>
    <row r="59" spans="1:3" s="3" customFormat="1" x14ac:dyDescent="0.25">
      <c r="A59" s="24" t="s">
        <v>51</v>
      </c>
      <c r="B59" s="5">
        <f>_xlfn.IFNA(INDEX([1]CF_Proj_Monthly!N:N,MATCH(A59,[1]CF_Proj_Monthly!A:A,0)),0)</f>
        <v>0</v>
      </c>
      <c r="C59" s="5">
        <f>_xlfn.IFNA(INDEX('[1]2022_2023_ACTUAL'!B:B,MATCH(A59,'[1]2022_2023_ACTUAL'!A:A,0)),0)</f>
        <v>174.17</v>
      </c>
    </row>
    <row r="60" spans="1:3" s="3" customFormat="1" x14ac:dyDescent="0.25">
      <c r="A60" s="30" t="s">
        <v>52</v>
      </c>
      <c r="B60" s="5">
        <f>_xlfn.IFNA(INDEX([1]CF_Proj_Monthly!N:N,MATCH(A60,[1]CF_Proj_Monthly!A:A,0)),0)</f>
        <v>5333.7459999999992</v>
      </c>
      <c r="C60" s="5">
        <f>_xlfn.IFNA(INDEX('[1]2022_2023_ACTUAL'!B:B,MATCH(A60,'[1]2022_2023_ACTUAL'!A:A,0)),0)</f>
        <v>2981.2</v>
      </c>
    </row>
    <row r="61" spans="1:3" s="3" customFormat="1" x14ac:dyDescent="0.25">
      <c r="A61" s="30" t="s">
        <v>53</v>
      </c>
      <c r="B61" s="5">
        <f>_xlfn.IFNA(INDEX([1]CF_Proj_Monthly!N:N,MATCH(A61,[1]CF_Proj_Monthly!A:A,0)),0)</f>
        <v>0</v>
      </c>
      <c r="C61" s="5">
        <f>_xlfn.IFNA(INDEX('[1]2022_2023_ACTUAL'!B:B,MATCH(A61,'[1]2022_2023_ACTUAL'!A:A,0)),0)</f>
        <v>167.83</v>
      </c>
    </row>
    <row r="62" spans="1:3" s="3" customFormat="1" x14ac:dyDescent="0.25">
      <c r="A62" s="30" t="s">
        <v>54</v>
      </c>
      <c r="B62" s="5">
        <f>_xlfn.IFNA(INDEX([1]CF_Proj_Monthly!N:N,MATCH(A62,[1]CF_Proj_Monthly!A:A,0)),0)</f>
        <v>521.38800000000015</v>
      </c>
      <c r="C62" s="5">
        <f>_xlfn.IFNA(INDEX('[1]2022_2023_ACTUAL'!B:B,MATCH(A62,'[1]2022_2023_ACTUAL'!A:A,0)),0)</f>
        <v>434.49</v>
      </c>
    </row>
    <row r="63" spans="1:3" s="3" customFormat="1" x14ac:dyDescent="0.25">
      <c r="A63" s="30" t="s">
        <v>55</v>
      </c>
      <c r="B63" s="5">
        <f>_xlfn.IFNA(INDEX([1]CF_Proj_Monthly!N:N,MATCH(A63,[1]CF_Proj_Monthly!A:A,0)),0)</f>
        <v>920.70000000000039</v>
      </c>
      <c r="C63" s="5">
        <f>_xlfn.IFNA(INDEX('[1]2022_2023_ACTUAL'!B:B,MATCH(A63,'[1]2022_2023_ACTUAL'!A:A,0)),0)</f>
        <v>1606</v>
      </c>
    </row>
    <row r="64" spans="1:3" s="3" customFormat="1" x14ac:dyDescent="0.25">
      <c r="A64" s="30" t="s">
        <v>56</v>
      </c>
      <c r="B64" s="5">
        <f>_xlfn.IFNA(INDEX([1]CF_Proj_Monthly!N:N,MATCH(A64,[1]CF_Proj_Monthly!A:A,0)),0)</f>
        <v>6963.5280000000002</v>
      </c>
      <c r="C64" s="5">
        <f>_xlfn.IFNA(INDEX('[1]2022_2023_ACTUAL'!B:B,MATCH(A64,'[1]2022_2023_ACTUAL'!A:A,0)),0)</f>
        <v>5712.62</v>
      </c>
    </row>
    <row r="65" spans="1:3" s="3" customFormat="1" x14ac:dyDescent="0.25">
      <c r="A65" s="30" t="s">
        <v>57</v>
      </c>
      <c r="B65" s="5">
        <f>_xlfn.IFNA(INDEX([1]CF_Proj_Monthly!N:N,MATCH(A65,[1]CF_Proj_Monthly!A:A,0)),0)</f>
        <v>0</v>
      </c>
      <c r="C65" s="5">
        <f>_xlfn.IFNA(INDEX('[1]2022_2023_ACTUAL'!B:B,MATCH(A65,'[1]2022_2023_ACTUAL'!A:A,0)),0)</f>
        <v>100</v>
      </c>
    </row>
    <row r="66" spans="1:3" s="3" customFormat="1" x14ac:dyDescent="0.25">
      <c r="A66" s="30" t="s">
        <v>58</v>
      </c>
      <c r="B66" s="5">
        <f>_xlfn.IFNA(INDEX([1]CF_Proj_Monthly!N:N,MATCH(A66,[1]CF_Proj_Monthly!A:A,0)),0)</f>
        <v>5.984</v>
      </c>
      <c r="C66" s="5">
        <f>_xlfn.IFNA(INDEX('[1]2022_2023_ACTUAL'!B:B,MATCH(A66,'[1]2022_2023_ACTUAL'!A:A,0)),0)</f>
        <v>7.19</v>
      </c>
    </row>
    <row r="67" spans="1:3" s="3" customFormat="1" x14ac:dyDescent="0.25">
      <c r="A67" s="30" t="s">
        <v>59</v>
      </c>
      <c r="B67" s="5">
        <f>_xlfn.IFNA(INDEX([1]CF_Proj_Monthly!N:N,MATCH(A67,[1]CF_Proj_Monthly!A:A,0)),0)</f>
        <v>145.19999999999999</v>
      </c>
      <c r="C67" s="5">
        <f>_xlfn.IFNA(INDEX('[1]2022_2023_ACTUAL'!B:B,MATCH(A67,'[1]2022_2023_ACTUAL'!A:A,0)),0)</f>
        <v>132</v>
      </c>
    </row>
    <row r="68" spans="1:3" s="3" customFormat="1" x14ac:dyDescent="0.25">
      <c r="A68" s="30" t="s">
        <v>60</v>
      </c>
      <c r="B68" s="5">
        <f>_xlfn.IFNA(INDEX([1]CF_Proj_Monthly!N:N,MATCH(A68,[1]CF_Proj_Monthly!A:A,0)),0)</f>
        <v>0</v>
      </c>
      <c r="C68" s="5">
        <f>_xlfn.IFNA(INDEX('[1]2022_2023_ACTUAL'!B:B,MATCH(A68,'[1]2022_2023_ACTUAL'!A:A,0)),0)</f>
        <v>1767.96</v>
      </c>
    </row>
    <row r="69" spans="1:3" s="3" customFormat="1" x14ac:dyDescent="0.25">
      <c r="A69" s="30" t="s">
        <v>61</v>
      </c>
      <c r="B69" s="5">
        <f>_xlfn.IFNA(INDEX([1]CF_Proj_Monthly!N:N,MATCH(A69,[1]CF_Proj_Monthly!A:A,0)),0)</f>
        <v>3641.7590000000005</v>
      </c>
      <c r="C69" s="5">
        <f>_xlfn.IFNA(INDEX('[1]2022_2023_ACTUAL'!B:B,MATCH(A69,'[1]2022_2023_ACTUAL'!A:A,0)),0)</f>
        <v>3310.69</v>
      </c>
    </row>
    <row r="70" spans="1:3" s="3" customFormat="1" x14ac:dyDescent="0.25">
      <c r="A70" s="30" t="s">
        <v>62</v>
      </c>
      <c r="B70" s="5">
        <f>_xlfn.IFNA(INDEX([1]CF_Proj_Monthly!N:N,MATCH(A70,[1]CF_Proj_Monthly!A:A,0)),0)</f>
        <v>0</v>
      </c>
      <c r="C70" s="5">
        <f>_xlfn.IFNA(INDEX('[1]2022_2023_ACTUAL'!B:B,MATCH(A70,'[1]2022_2023_ACTUAL'!A:A,0)),0)</f>
        <v>7325</v>
      </c>
    </row>
    <row r="71" spans="1:3" s="3" customFormat="1" x14ac:dyDescent="0.25">
      <c r="A71" s="30" t="s">
        <v>63</v>
      </c>
      <c r="B71" s="5">
        <f>_xlfn.IFNA(INDEX([1]CF_Proj_Monthly!N:N,MATCH(A71,[1]CF_Proj_Monthly!A:A,0)),0)</f>
        <v>1000</v>
      </c>
      <c r="C71" s="5">
        <f>_xlfn.IFNA(INDEX('[1]2022_2023_ACTUAL'!B:B,MATCH(A71,'[1]2022_2023_ACTUAL'!A:A,0)),0)</f>
        <v>530</v>
      </c>
    </row>
    <row r="72" spans="1:3" s="3" customFormat="1" x14ac:dyDescent="0.25">
      <c r="A72" s="34" t="s">
        <v>64</v>
      </c>
      <c r="B72" s="5">
        <f>_xlfn.IFNA(INDEX([1]CF_Proj_Monthly!N:N,MATCH(A72,[1]CF_Proj_Monthly!A:A,0)),0)</f>
        <v>0</v>
      </c>
      <c r="C72" s="5">
        <f>_xlfn.IFNA(INDEX('[1]2022_2023_ACTUAL'!B:B,MATCH(A72,'[1]2022_2023_ACTUAL'!A:A,0)),0)</f>
        <v>5519.81</v>
      </c>
    </row>
    <row r="73" spans="1:3" s="3" customFormat="1" x14ac:dyDescent="0.25">
      <c r="A73" s="35" t="s">
        <v>65</v>
      </c>
      <c r="B73" s="5">
        <f>_xlfn.IFNA(INDEX([1]CF_Proj_Monthly!N:N,MATCH(A73,[1]CF_Proj_Monthly!A:A,0)),0)</f>
        <v>55.462000000000003</v>
      </c>
      <c r="C73" s="5">
        <f>_xlfn.IFNA(INDEX('[1]2022_2023_ACTUAL'!B:B,MATCH(A73,'[1]2022_2023_ACTUAL'!A:A,0)),0)</f>
        <v>50.42</v>
      </c>
    </row>
    <row r="74" spans="1:3" s="3" customFormat="1" x14ac:dyDescent="0.25">
      <c r="A74" s="30" t="s">
        <v>66</v>
      </c>
      <c r="B74" s="5">
        <f>_xlfn.IFNA(INDEX([1]CF_Proj_Monthly!N:N,MATCH(A74,[1]CF_Proj_Monthly!A:A,0)),0)</f>
        <v>434.5</v>
      </c>
      <c r="C74" s="5">
        <f>_xlfn.IFNA(INDEX('[1]2022_2023_ACTUAL'!B:B,MATCH(A74,'[1]2022_2023_ACTUAL'!A:A,0)),0)</f>
        <v>395</v>
      </c>
    </row>
    <row r="75" spans="1:3" s="3" customFormat="1" x14ac:dyDescent="0.25">
      <c r="A75" s="30" t="s">
        <v>67</v>
      </c>
      <c r="B75" s="5">
        <f>_xlfn.IFNA(INDEX([1]CF_Proj_Monthly!N:N,MATCH(A75,[1]CF_Proj_Monthly!A:A,0)),0)</f>
        <v>100.79299999999998</v>
      </c>
      <c r="C75" s="5">
        <f>_xlfn.IFNA(INDEX('[1]2022_2023_ACTUAL'!B:B,MATCH(A75,'[1]2022_2023_ACTUAL'!A:A,0)),0)</f>
        <v>91.63</v>
      </c>
    </row>
    <row r="76" spans="1:3" s="3" customFormat="1" x14ac:dyDescent="0.25">
      <c r="A76" s="30" t="s">
        <v>68</v>
      </c>
      <c r="B76" s="5">
        <f>_xlfn.IFNA(INDEX([1]CF_Proj_Monthly!N:N,MATCH(A76,[1]CF_Proj_Monthly!A:A,0)),0)</f>
        <v>0</v>
      </c>
      <c r="C76" s="5">
        <f>_xlfn.IFNA(INDEX('[1]2022_2023_ACTUAL'!B:B,MATCH(A76,'[1]2022_2023_ACTUAL'!A:A,0)),0)</f>
        <v>0</v>
      </c>
    </row>
    <row r="77" spans="1:3" s="3" customFormat="1" x14ac:dyDescent="0.25">
      <c r="A77" s="30" t="s">
        <v>69</v>
      </c>
      <c r="B77" s="5">
        <f>_xlfn.IFNA(INDEX([1]CF_Proj_Monthly!N:N,MATCH(A77,[1]CF_Proj_Monthly!A:A,0)),0)</f>
        <v>393.81099999999998</v>
      </c>
      <c r="C77" s="5">
        <f>_xlfn.IFNA(INDEX('[1]2022_2023_ACTUAL'!B:B,MATCH(A77,'[1]2022_2023_ACTUAL'!A:A,0)),0)</f>
        <v>695.64</v>
      </c>
    </row>
    <row r="78" spans="1:3" s="3" customFormat="1" x14ac:dyDescent="0.25">
      <c r="A78" s="4" t="s">
        <v>70</v>
      </c>
      <c r="B78" s="5">
        <f>_xlfn.IFNA(INDEX([1]CF_Proj_Monthly!N:N,MATCH(A78,[1]CF_Proj_Monthly!A:A,0)),0)</f>
        <v>3600</v>
      </c>
      <c r="C78" s="5">
        <f>_xlfn.IFNA(INDEX('[1]2022_2023_ACTUAL'!B:B,MATCH(A78,'[1]2022_2023_ACTUAL'!A:A,0)),0)</f>
        <v>1621.28</v>
      </c>
    </row>
    <row r="79" spans="1:3" s="3" customFormat="1" x14ac:dyDescent="0.25">
      <c r="A79" s="4" t="s">
        <v>71</v>
      </c>
      <c r="B79" s="5">
        <f>_xlfn.IFNA(INDEX([1]CF_Proj_Monthly!N:N,MATCH(A79,[1]CF_Proj_Monthly!A:A,0)),0)</f>
        <v>0</v>
      </c>
      <c r="C79" s="5">
        <f>_xlfn.IFNA(INDEX('[1]2022_2023_ACTUAL'!B:B,MATCH(A79,'[1]2022_2023_ACTUAL'!A:A,0)),0)</f>
        <v>0</v>
      </c>
    </row>
    <row r="80" spans="1:3" s="3" customFormat="1" x14ac:dyDescent="0.25">
      <c r="A80" s="4" t="s">
        <v>72</v>
      </c>
      <c r="B80" s="5">
        <f>_xlfn.IFNA(INDEX([1]CF_Proj_Monthly!N:N,MATCH(A80,[1]CF_Proj_Monthly!A:A,0)),0)</f>
        <v>150.00000000000003</v>
      </c>
      <c r="C80" s="5">
        <f>_xlfn.IFNA(INDEX('[1]2022_2023_ACTUAL'!B:B,MATCH(A80,'[1]2022_2023_ACTUAL'!A:A,0)),0)</f>
        <v>0</v>
      </c>
    </row>
    <row r="81" spans="1:3" s="3" customFormat="1" x14ac:dyDescent="0.25">
      <c r="A81" s="4"/>
      <c r="B81" s="5"/>
      <c r="C81" s="5"/>
    </row>
    <row r="82" spans="1:3" s="3" customFormat="1" x14ac:dyDescent="0.25">
      <c r="A82" s="9" t="s">
        <v>73</v>
      </c>
      <c r="B82" s="10">
        <v>59063.066111111097</v>
      </c>
      <c r="C82" s="10">
        <v>78637.14</v>
      </c>
    </row>
    <row r="83" spans="1:3" s="3" customFormat="1" x14ac:dyDescent="0.25">
      <c r="A83" s="11"/>
      <c r="B83" s="12"/>
      <c r="C83" s="12"/>
    </row>
    <row r="84" spans="1:3" s="3" customFormat="1" x14ac:dyDescent="0.25">
      <c r="C84" s="6"/>
    </row>
    <row r="85" spans="1:3" s="3" customFormat="1" x14ac:dyDescent="0.25">
      <c r="A85" s="13" t="s">
        <v>74</v>
      </c>
      <c r="B85" s="14">
        <v>2909.8882638492651</v>
      </c>
      <c r="C85" s="14">
        <v>12869.289999999994</v>
      </c>
    </row>
    <row r="86" spans="1:3" s="3" customFormat="1" x14ac:dyDescent="0.25"/>
    <row r="87" spans="1:3" s="3" customFormat="1" x14ac:dyDescent="0.25">
      <c r="A87" s="13" t="s">
        <v>75</v>
      </c>
      <c r="B87" s="14">
        <v>2909.8882638492651</v>
      </c>
      <c r="C87" s="14">
        <v>12869.289999999994</v>
      </c>
    </row>
    <row r="88" spans="1:3" s="3" customFormat="1" x14ac:dyDescent="0.25">
      <c r="A88" s="15" t="s">
        <v>76</v>
      </c>
      <c r="B88" s="16">
        <v>552.8787701313604</v>
      </c>
      <c r="C88" s="16"/>
    </row>
    <row r="89" spans="1:3" s="3" customFormat="1" x14ac:dyDescent="0.25"/>
    <row r="90" spans="1:3" s="3" customFormat="1" x14ac:dyDescent="0.25">
      <c r="A90" s="17" t="s">
        <v>77</v>
      </c>
      <c r="B90" s="18">
        <v>2357.0094937179047</v>
      </c>
      <c r="C90" s="18">
        <v>12869.289999999994</v>
      </c>
    </row>
    <row r="91" spans="1:3" s="3" customFormat="1" x14ac:dyDescent="0.25">
      <c r="A91" s="17" t="s">
        <v>78</v>
      </c>
      <c r="B91" s="7">
        <v>1.0162495289809784E-2</v>
      </c>
      <c r="C91" s="8">
        <v>5.0061740384474349E-2</v>
      </c>
    </row>
    <row r="92" spans="1:3" s="3" customFormat="1" x14ac:dyDescent="0.25">
      <c r="A92" s="15"/>
      <c r="B92" s="36"/>
      <c r="C92" s="37"/>
    </row>
    <row r="93" spans="1:3" s="3" customFormat="1" x14ac:dyDescent="0.25"/>
    <row r="94" spans="1:3" s="3" customFormat="1" x14ac:dyDescent="0.25"/>
    <row r="95" spans="1:3" s="3" customFormat="1" x14ac:dyDescent="0.25"/>
    <row r="96" spans="1:3" s="3" customFormat="1" x14ac:dyDescent="0.25"/>
    <row r="97" spans="2:2" s="3" customFormat="1" x14ac:dyDescent="0.25"/>
    <row r="98" spans="2:2" s="3" customFormat="1" x14ac:dyDescent="0.25"/>
    <row r="99" spans="2:2" s="3" customFormat="1" x14ac:dyDescent="0.25"/>
    <row r="100" spans="2:2" s="3" customFormat="1" x14ac:dyDescent="0.25"/>
    <row r="101" spans="2:2" s="38" customFormat="1" x14ac:dyDescent="0.25"/>
    <row r="102" spans="2:2" s="38" customFormat="1" x14ac:dyDescent="0.25"/>
    <row r="103" spans="2:2" s="3" customFormat="1" ht="15.75" customHeight="1" x14ac:dyDescent="0.25"/>
    <row r="104" spans="2:2" s="3" customFormat="1" ht="15.75" customHeight="1" x14ac:dyDescent="0.25"/>
    <row r="105" spans="2:2" s="3" customFormat="1" ht="15.75" customHeight="1" x14ac:dyDescent="0.25"/>
    <row r="106" spans="2:2" s="3" customFormat="1" ht="15.75" customHeight="1" x14ac:dyDescent="0.25"/>
    <row r="107" spans="2:2" s="3" customFormat="1" x14ac:dyDescent="0.25"/>
    <row r="108" spans="2:2" s="3" customFormat="1" x14ac:dyDescent="0.25">
      <c r="B108" s="39"/>
    </row>
    <row r="109" spans="2:2" s="3" customFormat="1" x14ac:dyDescent="0.25">
      <c r="B109" s="39"/>
    </row>
    <row r="110" spans="2:2" s="3" customFormat="1" x14ac:dyDescent="0.25">
      <c r="B110" s="39"/>
    </row>
    <row r="111" spans="2:2" s="3" customFormat="1" ht="14.25" customHeight="1" x14ac:dyDescent="0.25"/>
    <row r="112" spans="2:2" s="3" customFormat="1" x14ac:dyDescent="0.25">
      <c r="B112" s="40"/>
    </row>
    <row r="113" spans="1:6" s="3" customFormat="1" x14ac:dyDescent="0.25">
      <c r="B113" s="40"/>
    </row>
    <row r="114" spans="1:6" s="3" customFormat="1" x14ac:dyDescent="0.25">
      <c r="B114" s="40"/>
    </row>
    <row r="115" spans="1:6" s="3" customFormat="1" x14ac:dyDescent="0.25">
      <c r="B115" s="40"/>
    </row>
    <row r="116" spans="1:6" s="41" customFormat="1" ht="33.75" customHeight="1" x14ac:dyDescent="0.25">
      <c r="A116" s="43"/>
      <c r="B116" s="44"/>
      <c r="C116" s="44"/>
      <c r="D116" s="44"/>
      <c r="E116" s="44"/>
      <c r="F116" s="44"/>
    </row>
    <row r="117" spans="1:6" ht="33.75" customHeight="1" x14ac:dyDescent="0.25">
      <c r="A117" s="45"/>
      <c r="B117" s="46"/>
      <c r="C117" s="46"/>
      <c r="D117" s="46"/>
      <c r="E117" s="46"/>
      <c r="F117" s="46"/>
    </row>
    <row r="130" spans="5:5" x14ac:dyDescent="0.25">
      <c r="E130" s="42"/>
    </row>
  </sheetData>
  <mergeCells count="7">
    <mergeCell ref="A116:F116"/>
    <mergeCell ref="A117:F117"/>
    <mergeCell ref="A1:B1"/>
    <mergeCell ref="A2:B2"/>
    <mergeCell ref="A6:B6"/>
    <mergeCell ref="A23:B23"/>
    <mergeCell ref="A38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pickering</dc:creator>
  <cp:lastModifiedBy>sally pickering</cp:lastModifiedBy>
  <cp:lastPrinted>2023-10-10T09:19:15Z</cp:lastPrinted>
  <dcterms:created xsi:type="dcterms:W3CDTF">2023-10-10T08:41:08Z</dcterms:created>
  <dcterms:modified xsi:type="dcterms:W3CDTF">2023-10-10T09:23:06Z</dcterms:modified>
</cp:coreProperties>
</file>